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dokumenty/Documents/Synology/Projektovi_manazeri/CloudStation/MAS/MAS Terany/VO/Pre uchádzačov/"/>
    </mc:Choice>
  </mc:AlternateContent>
  <xr:revisionPtr revIDLastSave="0" documentId="13_ncr:1_{C1383490-AC3F-DE45-8F60-7BF95C7F26EC}" xr6:coauthVersionLast="45" xr6:coauthVersionMax="45" xr10:uidLastSave="{00000000-0000-0000-0000-000000000000}"/>
  <bookViews>
    <workbookView xWindow="0" yWindow="460" windowWidth="28800" windowHeight="16420" xr2:uid="{00000000-000D-0000-FFFF-FFFF00000000}"/>
  </bookViews>
  <sheets>
    <sheet name="Rekapitulácia stavby" sheetId="1" r:id="rId1"/>
    <sheet name="Časť.1 - STAVEBNÁ ČASŤ " sheetId="2" r:id="rId2"/>
    <sheet name="Časť 2. - ZDRAVOTECHNIKA" sheetId="3" r:id="rId3"/>
    <sheet name="Časť 3. - KANALIZAČNÁ PRÍ..." sheetId="4" r:id="rId4"/>
    <sheet name="Časť 4. - VYKUROVANIE" sheetId="5" r:id="rId5"/>
    <sheet name="a) - Elektroinštalácia" sheetId="6" r:id="rId6"/>
    <sheet name="b) - Bleskozvod" sheetId="7" r:id="rId7"/>
    <sheet name="Časť 6. - NTL PLYNOVOD" sheetId="8" r:id="rId8"/>
  </sheets>
  <definedNames>
    <definedName name="_xlnm.Print_Titles" localSheetId="5">'a) - Elektroinštalácia'!$128:$128</definedName>
    <definedName name="_xlnm.Print_Titles" localSheetId="6">'b) - Bleskozvod'!$122:$122</definedName>
    <definedName name="_xlnm.Print_Titles" localSheetId="2">'Časť 2. - ZDRAVOTECHNIKA'!$127:$127</definedName>
    <definedName name="_xlnm.Print_Titles" localSheetId="3">'Časť 3. - KANALIZAČNÁ PRÍ...'!$121:$121</definedName>
    <definedName name="_xlnm.Print_Titles" localSheetId="4">'Časť 4. - VYKUROVANIE'!$127:$127</definedName>
    <definedName name="_xlnm.Print_Titles" localSheetId="7">'Časť 6. - NTL PLYNOVOD'!$126:$126</definedName>
    <definedName name="_xlnm.Print_Titles" localSheetId="1">'Časť.1 - STAVEBNÁ ČASŤ '!$142:$142</definedName>
    <definedName name="_xlnm.Print_Titles" localSheetId="0">'Rekapitulácia stavby'!$85:$85</definedName>
    <definedName name="_xlnm.Print_Area" localSheetId="5">'a) - Elektroinštalácia'!$C$4:$Q$70,'a) - Elektroinštalácia'!$C$76:$Q$110,'a) - Elektroinštalácia'!$C$116:$Q$200</definedName>
    <definedName name="_xlnm.Print_Area" localSheetId="6">'b) - Bleskozvod'!$C$4:$Q$70,'b) - Bleskozvod'!$C$76:$Q$104,'b) - Bleskozvod'!$C$110:$Q$174</definedName>
    <definedName name="_xlnm.Print_Area" localSheetId="2">'Časť 2. - ZDRAVOTECHNIKA'!$C$4:$Q$70,'Časť 2. - ZDRAVOTECHNIKA'!$C$76:$Q$110,'Časť 2. - ZDRAVOTECHNIKA'!$C$116:$Q$228</definedName>
    <definedName name="_xlnm.Print_Area" localSheetId="3">'Časť 3. - KANALIZAČNÁ PRÍ...'!$C$4:$Q$70,'Časť 3. - KANALIZAČNÁ PRÍ...'!$C$76:$Q$104,'Časť 3. - KANALIZAČNÁ PRÍ...'!$C$110:$Q$148</definedName>
    <definedName name="_xlnm.Print_Area" localSheetId="4">'Časť 4. - VYKUROVANIE'!$C$4:$Q$70,'Časť 4. - VYKUROVANIE'!$C$76:$Q$110,'Časť 4. - VYKUROVANIE'!$C$116:$Q$192</definedName>
    <definedName name="_xlnm.Print_Area" localSheetId="7">'Časť 6. - NTL PLYNOVOD'!$C$4:$Q$70,'Časť 6. - NTL PLYNOVOD'!$C$76:$Q$109,'Časť 6. - NTL PLYNOVOD'!$C$115:$Q$165</definedName>
    <definedName name="_xlnm.Print_Area" localSheetId="1">'Časť.1 - STAVEBNÁ ČASŤ '!$C$4:$Q$70,'Časť.1 - STAVEBNÁ ČASŤ '!$C$76:$Q$125,'Časť.1 - STAVEBNÁ ČASŤ '!$C$131:$Q$333</definedName>
    <definedName name="_xlnm.Print_Area" localSheetId="0">'Rekapitulácia stavby'!$C$4:$AP$70,'Rekapitulácia stavby'!$C$76:$AP$104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Y96" i="1" l="1"/>
  <c r="AX96" i="1"/>
  <c r="BI165" i="8"/>
  <c r="BH165" i="8"/>
  <c r="BG165" i="8"/>
  <c r="BE165" i="8"/>
  <c r="BK165" i="8"/>
  <c r="N165" i="8"/>
  <c r="BF165" i="8" s="1"/>
  <c r="BI164" i="8"/>
  <c r="BH164" i="8"/>
  <c r="BG164" i="8"/>
  <c r="BE164" i="8"/>
  <c r="BK164" i="8"/>
  <c r="N164" i="8"/>
  <c r="BF164" i="8"/>
  <c r="BI163" i="8"/>
  <c r="BH163" i="8"/>
  <c r="BG163" i="8"/>
  <c r="BE163" i="8"/>
  <c r="BK163" i="8"/>
  <c r="N163" i="8" s="1"/>
  <c r="BF163" i="8" s="1"/>
  <c r="BI161" i="8"/>
  <c r="BH161" i="8"/>
  <c r="BG161" i="8"/>
  <c r="BE161" i="8"/>
  <c r="AA161" i="8"/>
  <c r="Y161" i="8"/>
  <c r="W161" i="8"/>
  <c r="BK161" i="8"/>
  <c r="N161" i="8"/>
  <c r="BF161" i="8"/>
  <c r="BI160" i="8"/>
  <c r="BH160" i="8"/>
  <c r="BG160" i="8"/>
  <c r="BE160" i="8"/>
  <c r="AA160" i="8"/>
  <c r="Y160" i="8"/>
  <c r="W160" i="8"/>
  <c r="BK160" i="8"/>
  <c r="N160" i="8"/>
  <c r="BF160" i="8"/>
  <c r="BI159" i="8"/>
  <c r="BH159" i="8"/>
  <c r="BG159" i="8"/>
  <c r="BE159" i="8"/>
  <c r="AA159" i="8"/>
  <c r="AA158" i="8"/>
  <c r="Y159" i="8"/>
  <c r="W159" i="8"/>
  <c r="W158" i="8" s="1"/>
  <c r="BK159" i="8"/>
  <c r="N159" i="8"/>
  <c r="BF159" i="8" s="1"/>
  <c r="BI157" i="8"/>
  <c r="BH157" i="8"/>
  <c r="BG157" i="8"/>
  <c r="BE157" i="8"/>
  <c r="AA157" i="8"/>
  <c r="AA155" i="8" s="1"/>
  <c r="Y157" i="8"/>
  <c r="W157" i="8"/>
  <c r="BK157" i="8"/>
  <c r="N157" i="8"/>
  <c r="BF157" i="8" s="1"/>
  <c r="BI156" i="8"/>
  <c r="BH156" i="8"/>
  <c r="BG156" i="8"/>
  <c r="BE156" i="8"/>
  <c r="AA156" i="8"/>
  <c r="Y156" i="8"/>
  <c r="W156" i="8"/>
  <c r="W155" i="8" s="1"/>
  <c r="BK156" i="8"/>
  <c r="BK155" i="8"/>
  <c r="N155" i="8" s="1"/>
  <c r="N97" i="8" s="1"/>
  <c r="N156" i="8"/>
  <c r="BF156" i="8" s="1"/>
  <c r="BI154" i="8"/>
  <c r="BH154" i="8"/>
  <c r="BG154" i="8"/>
  <c r="BE154" i="8"/>
  <c r="AA154" i="8"/>
  <c r="Y154" i="8"/>
  <c r="W154" i="8"/>
  <c r="BK154" i="8"/>
  <c r="N154" i="8"/>
  <c r="BF154" i="8"/>
  <c r="BI153" i="8"/>
  <c r="BH153" i="8"/>
  <c r="BG153" i="8"/>
  <c r="BE153" i="8"/>
  <c r="AA153" i="8"/>
  <c r="Y153" i="8"/>
  <c r="W153" i="8"/>
  <c r="BK153" i="8"/>
  <c r="N153" i="8"/>
  <c r="BF153" i="8" s="1"/>
  <c r="BI152" i="8"/>
  <c r="BH152" i="8"/>
  <c r="BG152" i="8"/>
  <c r="BE152" i="8"/>
  <c r="AA152" i="8"/>
  <c r="Y152" i="8"/>
  <c r="W152" i="8"/>
  <c r="BK152" i="8"/>
  <c r="N152" i="8"/>
  <c r="BF152" i="8"/>
  <c r="BI151" i="8"/>
  <c r="BH151" i="8"/>
  <c r="BG151" i="8"/>
  <c r="BE151" i="8"/>
  <c r="AA151" i="8"/>
  <c r="Y151" i="8"/>
  <c r="W151" i="8"/>
  <c r="BK151" i="8"/>
  <c r="N151" i="8"/>
  <c r="BF151" i="8" s="1"/>
  <c r="BI150" i="8"/>
  <c r="BH150" i="8"/>
  <c r="BG150" i="8"/>
  <c r="BE150" i="8"/>
  <c r="AA150" i="8"/>
  <c r="Y150" i="8"/>
  <c r="W150" i="8"/>
  <c r="BK150" i="8"/>
  <c r="N150" i="8"/>
  <c r="BF150" i="8"/>
  <c r="BI149" i="8"/>
  <c r="BH149" i="8"/>
  <c r="BG149" i="8"/>
  <c r="BE149" i="8"/>
  <c r="AA149" i="8"/>
  <c r="Y149" i="8"/>
  <c r="W149" i="8"/>
  <c r="BK149" i="8"/>
  <c r="N149" i="8"/>
  <c r="BF149" i="8" s="1"/>
  <c r="BI148" i="8"/>
  <c r="BH148" i="8"/>
  <c r="BG148" i="8"/>
  <c r="BE148" i="8"/>
  <c r="AA148" i="8"/>
  <c r="Y148" i="8"/>
  <c r="W148" i="8"/>
  <c r="BK148" i="8"/>
  <c r="N148" i="8"/>
  <c r="BF148" i="8"/>
  <c r="BI147" i="8"/>
  <c r="BH147" i="8"/>
  <c r="BG147" i="8"/>
  <c r="BE147" i="8"/>
  <c r="AA147" i="8"/>
  <c r="AA145" i="8" s="1"/>
  <c r="Y147" i="8"/>
  <c r="W147" i="8"/>
  <c r="BK147" i="8"/>
  <c r="N147" i="8"/>
  <c r="BF147" i="8" s="1"/>
  <c r="BI146" i="8"/>
  <c r="BH146" i="8"/>
  <c r="BG146" i="8"/>
  <c r="BE146" i="8"/>
  <c r="AA146" i="8"/>
  <c r="Y146" i="8"/>
  <c r="Y145" i="8" s="1"/>
  <c r="W146" i="8"/>
  <c r="BK146" i="8"/>
  <c r="BK145" i="8" s="1"/>
  <c r="N145" i="8" s="1"/>
  <c r="N96" i="8" s="1"/>
  <c r="N146" i="8"/>
  <c r="BF146" i="8"/>
  <c r="BI144" i="8"/>
  <c r="BH144" i="8"/>
  <c r="BG144" i="8"/>
  <c r="BE144" i="8"/>
  <c r="AA144" i="8"/>
  <c r="AA143" i="8" s="1"/>
  <c r="AA142" i="8" s="1"/>
  <c r="Y144" i="8"/>
  <c r="Y143" i="8" s="1"/>
  <c r="Y142" i="8" s="1"/>
  <c r="W144" i="8"/>
  <c r="W143" i="8" s="1"/>
  <c r="W142" i="8" s="1"/>
  <c r="BK144" i="8"/>
  <c r="BK143" i="8"/>
  <c r="BK142" i="8" s="1"/>
  <c r="N142" i="8" s="1"/>
  <c r="N94" i="8" s="1"/>
  <c r="N143" i="8"/>
  <c r="N95" i="8" s="1"/>
  <c r="N144" i="8"/>
  <c r="BF144" i="8" s="1"/>
  <c r="BI141" i="8"/>
  <c r="BH141" i="8"/>
  <c r="BG141" i="8"/>
  <c r="BE141" i="8"/>
  <c r="AA141" i="8"/>
  <c r="AA140" i="8"/>
  <c r="Y141" i="8"/>
  <c r="Y140" i="8" s="1"/>
  <c r="W141" i="8"/>
  <c r="W140" i="8"/>
  <c r="BK141" i="8"/>
  <c r="BK140" i="8" s="1"/>
  <c r="N140" i="8" s="1"/>
  <c r="N93" i="8" s="1"/>
  <c r="N141" i="8"/>
  <c r="BF141" i="8" s="1"/>
  <c r="BI139" i="8"/>
  <c r="BH139" i="8"/>
  <c r="BG139" i="8"/>
  <c r="BE139" i="8"/>
  <c r="AA139" i="8"/>
  <c r="AA138" i="8" s="1"/>
  <c r="Y139" i="8"/>
  <c r="Y138" i="8"/>
  <c r="W139" i="8"/>
  <c r="W138" i="8" s="1"/>
  <c r="BK139" i="8"/>
  <c r="BK138" i="8"/>
  <c r="N138" i="8" s="1"/>
  <c r="N92" i="8" s="1"/>
  <c r="N139" i="8"/>
  <c r="BF139" i="8" s="1"/>
  <c r="BI137" i="8"/>
  <c r="BH137" i="8"/>
  <c r="BG137" i="8"/>
  <c r="BE137" i="8"/>
  <c r="AA137" i="8"/>
  <c r="Y137" i="8"/>
  <c r="W137" i="8"/>
  <c r="BK137" i="8"/>
  <c r="N137" i="8"/>
  <c r="BF137" i="8"/>
  <c r="BI136" i="8"/>
  <c r="BH136" i="8"/>
  <c r="BG136" i="8"/>
  <c r="BE136" i="8"/>
  <c r="AA136" i="8"/>
  <c r="Y136" i="8"/>
  <c r="W136" i="8"/>
  <c r="BK136" i="8"/>
  <c r="N136" i="8"/>
  <c r="BF136" i="8"/>
  <c r="BI135" i="8"/>
  <c r="BH135" i="8"/>
  <c r="BG135" i="8"/>
  <c r="BE135" i="8"/>
  <c r="AA135" i="8"/>
  <c r="Y135" i="8"/>
  <c r="W135" i="8"/>
  <c r="BK135" i="8"/>
  <c r="N135" i="8"/>
  <c r="BF135" i="8"/>
  <c r="BI134" i="8"/>
  <c r="BH134" i="8"/>
  <c r="BG134" i="8"/>
  <c r="BE134" i="8"/>
  <c r="AA134" i="8"/>
  <c r="Y134" i="8"/>
  <c r="W134" i="8"/>
  <c r="BK134" i="8"/>
  <c r="N134" i="8"/>
  <c r="BF134" i="8"/>
  <c r="BI133" i="8"/>
  <c r="BH133" i="8"/>
  <c r="BG133" i="8"/>
  <c r="BE133" i="8"/>
  <c r="AA133" i="8"/>
  <c r="Y133" i="8"/>
  <c r="W133" i="8"/>
  <c r="BK133" i="8"/>
  <c r="N133" i="8"/>
  <c r="BF133" i="8"/>
  <c r="BI132" i="8"/>
  <c r="BH132" i="8"/>
  <c r="BG132" i="8"/>
  <c r="BE132" i="8"/>
  <c r="AA132" i="8"/>
  <c r="Y132" i="8"/>
  <c r="W132" i="8"/>
  <c r="BK132" i="8"/>
  <c r="BK129" i="8" s="1"/>
  <c r="N132" i="8"/>
  <c r="BF132" i="8"/>
  <c r="BI131" i="8"/>
  <c r="BH131" i="8"/>
  <c r="BG131" i="8"/>
  <c r="BE131" i="8"/>
  <c r="AA131" i="8"/>
  <c r="AA129" i="8" s="1"/>
  <c r="Y131" i="8"/>
  <c r="Y129" i="8" s="1"/>
  <c r="W131" i="8"/>
  <c r="BK131" i="8"/>
  <c r="N131" i="8"/>
  <c r="BF131" i="8"/>
  <c r="BI130" i="8"/>
  <c r="BH130" i="8"/>
  <c r="BG130" i="8"/>
  <c r="BE130" i="8"/>
  <c r="AA130" i="8"/>
  <c r="Y130" i="8"/>
  <c r="W130" i="8"/>
  <c r="BK130" i="8"/>
  <c r="N130" i="8"/>
  <c r="BF130" i="8"/>
  <c r="M123" i="8"/>
  <c r="F123" i="8"/>
  <c r="F121" i="8"/>
  <c r="F119" i="8"/>
  <c r="BI107" i="8"/>
  <c r="BH107" i="8"/>
  <c r="BG107" i="8"/>
  <c r="BE107" i="8"/>
  <c r="BI106" i="8"/>
  <c r="BH106" i="8"/>
  <c r="BG106" i="8"/>
  <c r="BE106" i="8"/>
  <c r="BI105" i="8"/>
  <c r="BH105" i="8"/>
  <c r="BG105" i="8"/>
  <c r="BE105" i="8"/>
  <c r="BI104" i="8"/>
  <c r="BH104" i="8"/>
  <c r="BG104" i="8"/>
  <c r="BE104" i="8"/>
  <c r="BI103" i="8"/>
  <c r="BH103" i="8"/>
  <c r="BG103" i="8"/>
  <c r="BE103" i="8"/>
  <c r="BI102" i="8"/>
  <c r="H37" i="8" s="1"/>
  <c r="BD96" i="1" s="1"/>
  <c r="BH102" i="8"/>
  <c r="BG102" i="8"/>
  <c r="BE102" i="8"/>
  <c r="M84" i="8"/>
  <c r="F84" i="8"/>
  <c r="F82" i="8"/>
  <c r="F80" i="8"/>
  <c r="O22" i="8"/>
  <c r="E22" i="8"/>
  <c r="M124" i="8" s="1"/>
  <c r="O21" i="8"/>
  <c r="O16" i="8"/>
  <c r="E16" i="8"/>
  <c r="F124" i="8" s="1"/>
  <c r="F85" i="8"/>
  <c r="O15" i="8"/>
  <c r="O10" i="8"/>
  <c r="M121" i="8" s="1"/>
  <c r="F6" i="8"/>
  <c r="F117" i="8" s="1"/>
  <c r="AY95" i="1"/>
  <c r="AX95" i="1"/>
  <c r="BI174" i="7"/>
  <c r="BH174" i="7"/>
  <c r="BG174" i="7"/>
  <c r="BE174" i="7"/>
  <c r="BK174" i="7"/>
  <c r="N174" i="7" s="1"/>
  <c r="BF174" i="7" s="1"/>
  <c r="BI173" i="7"/>
  <c r="BH173" i="7"/>
  <c r="BG173" i="7"/>
  <c r="BE173" i="7"/>
  <c r="BK173" i="7"/>
  <c r="N173" i="7" s="1"/>
  <c r="BF173" i="7"/>
  <c r="BI172" i="7"/>
  <c r="BH172" i="7"/>
  <c r="BG172" i="7"/>
  <c r="BE172" i="7"/>
  <c r="BK172" i="7"/>
  <c r="BI170" i="7"/>
  <c r="BH170" i="7"/>
  <c r="BG170" i="7"/>
  <c r="BE170" i="7"/>
  <c r="AA170" i="7"/>
  <c r="Y170" i="7"/>
  <c r="W170" i="7"/>
  <c r="BK170" i="7"/>
  <c r="N170" i="7"/>
  <c r="BF170" i="7" s="1"/>
  <c r="BI169" i="7"/>
  <c r="BH169" i="7"/>
  <c r="BG169" i="7"/>
  <c r="BE169" i="7"/>
  <c r="AA169" i="7"/>
  <c r="Y169" i="7"/>
  <c r="W169" i="7"/>
  <c r="BK169" i="7"/>
  <c r="N169" i="7"/>
  <c r="BF169" i="7" s="1"/>
  <c r="BI168" i="7"/>
  <c r="BH168" i="7"/>
  <c r="BG168" i="7"/>
  <c r="BE168" i="7"/>
  <c r="AA168" i="7"/>
  <c r="Y168" i="7"/>
  <c r="W168" i="7"/>
  <c r="BK168" i="7"/>
  <c r="N168" i="7"/>
  <c r="BF168" i="7" s="1"/>
  <c r="BI167" i="7"/>
  <c r="BH167" i="7"/>
  <c r="BG167" i="7"/>
  <c r="BE167" i="7"/>
  <c r="AA167" i="7"/>
  <c r="Y167" i="7"/>
  <c r="W167" i="7"/>
  <c r="BK167" i="7"/>
  <c r="N167" i="7"/>
  <c r="BF167" i="7" s="1"/>
  <c r="BI165" i="7"/>
  <c r="BH165" i="7"/>
  <c r="BG165" i="7"/>
  <c r="BE165" i="7"/>
  <c r="AA165" i="7"/>
  <c r="Y165" i="7"/>
  <c r="W165" i="7"/>
  <c r="BK165" i="7"/>
  <c r="N165" i="7"/>
  <c r="BF165" i="7" s="1"/>
  <c r="BI164" i="7"/>
  <c r="BH164" i="7"/>
  <c r="BG164" i="7"/>
  <c r="BE164" i="7"/>
  <c r="AA164" i="7"/>
  <c r="Y164" i="7"/>
  <c r="W164" i="7"/>
  <c r="BK164" i="7"/>
  <c r="N164" i="7"/>
  <c r="BF164" i="7" s="1"/>
  <c r="BI163" i="7"/>
  <c r="BH163" i="7"/>
  <c r="BG163" i="7"/>
  <c r="BE163" i="7"/>
  <c r="AA163" i="7"/>
  <c r="Y163" i="7"/>
  <c r="W163" i="7"/>
  <c r="BK163" i="7"/>
  <c r="N163" i="7"/>
  <c r="BF163" i="7" s="1"/>
  <c r="BI162" i="7"/>
  <c r="BH162" i="7"/>
  <c r="BG162" i="7"/>
  <c r="BE162" i="7"/>
  <c r="AA162" i="7"/>
  <c r="Y162" i="7"/>
  <c r="W162" i="7"/>
  <c r="BK162" i="7"/>
  <c r="N162" i="7"/>
  <c r="BF162" i="7" s="1"/>
  <c r="BI161" i="7"/>
  <c r="BH161" i="7"/>
  <c r="BG161" i="7"/>
  <c r="BE161" i="7"/>
  <c r="AA161" i="7"/>
  <c r="Y161" i="7"/>
  <c r="W161" i="7"/>
  <c r="BK161" i="7"/>
  <c r="N161" i="7"/>
  <c r="BF161" i="7" s="1"/>
  <c r="BI160" i="7"/>
  <c r="BH160" i="7"/>
  <c r="BG160" i="7"/>
  <c r="BE160" i="7"/>
  <c r="AA160" i="7"/>
  <c r="Y160" i="7"/>
  <c r="W160" i="7"/>
  <c r="BK160" i="7"/>
  <c r="N160" i="7"/>
  <c r="BF160" i="7"/>
  <c r="BI159" i="7"/>
  <c r="BH159" i="7"/>
  <c r="BG159" i="7"/>
  <c r="BE159" i="7"/>
  <c r="AA159" i="7"/>
  <c r="Y159" i="7"/>
  <c r="W159" i="7"/>
  <c r="BK159" i="7"/>
  <c r="N159" i="7"/>
  <c r="BF159" i="7" s="1"/>
  <c r="BI158" i="7"/>
  <c r="BH158" i="7"/>
  <c r="BG158" i="7"/>
  <c r="BE158" i="7"/>
  <c r="AA158" i="7"/>
  <c r="Y158" i="7"/>
  <c r="W158" i="7"/>
  <c r="BK158" i="7"/>
  <c r="N158" i="7"/>
  <c r="BF158" i="7"/>
  <c r="BI157" i="7"/>
  <c r="BH157" i="7"/>
  <c r="BG157" i="7"/>
  <c r="BE157" i="7"/>
  <c r="AA157" i="7"/>
  <c r="Y157" i="7"/>
  <c r="W157" i="7"/>
  <c r="BK157" i="7"/>
  <c r="N157" i="7"/>
  <c r="BF157" i="7" s="1"/>
  <c r="BI156" i="7"/>
  <c r="BH156" i="7"/>
  <c r="BG156" i="7"/>
  <c r="BE156" i="7"/>
  <c r="AA156" i="7"/>
  <c r="Y156" i="7"/>
  <c r="W156" i="7"/>
  <c r="BK156" i="7"/>
  <c r="N156" i="7"/>
  <c r="BF156" i="7" s="1"/>
  <c r="BI155" i="7"/>
  <c r="BH155" i="7"/>
  <c r="BG155" i="7"/>
  <c r="BE155" i="7"/>
  <c r="AA155" i="7"/>
  <c r="Y155" i="7"/>
  <c r="W155" i="7"/>
  <c r="BK155" i="7"/>
  <c r="N155" i="7"/>
  <c r="BF155" i="7" s="1"/>
  <c r="BI154" i="7"/>
  <c r="BH154" i="7"/>
  <c r="BG154" i="7"/>
  <c r="BE154" i="7"/>
  <c r="AA154" i="7"/>
  <c r="Y154" i="7"/>
  <c r="W154" i="7"/>
  <c r="BK154" i="7"/>
  <c r="N154" i="7"/>
  <c r="BF154" i="7" s="1"/>
  <c r="BI153" i="7"/>
  <c r="BH153" i="7"/>
  <c r="BG153" i="7"/>
  <c r="BE153" i="7"/>
  <c r="AA153" i="7"/>
  <c r="Y153" i="7"/>
  <c r="W153" i="7"/>
  <c r="BK153" i="7"/>
  <c r="N153" i="7"/>
  <c r="BF153" i="7" s="1"/>
  <c r="BI152" i="7"/>
  <c r="BH152" i="7"/>
  <c r="BG152" i="7"/>
  <c r="BE152" i="7"/>
  <c r="AA152" i="7"/>
  <c r="Y152" i="7"/>
  <c r="W152" i="7"/>
  <c r="BK152" i="7"/>
  <c r="N152" i="7"/>
  <c r="BF152" i="7"/>
  <c r="BI151" i="7"/>
  <c r="BH151" i="7"/>
  <c r="BG151" i="7"/>
  <c r="BE151" i="7"/>
  <c r="AA151" i="7"/>
  <c r="Y151" i="7"/>
  <c r="W151" i="7"/>
  <c r="BK151" i="7"/>
  <c r="N151" i="7"/>
  <c r="BF151" i="7" s="1"/>
  <c r="BI150" i="7"/>
  <c r="BH150" i="7"/>
  <c r="BG150" i="7"/>
  <c r="BE150" i="7"/>
  <c r="AA150" i="7"/>
  <c r="Y150" i="7"/>
  <c r="W150" i="7"/>
  <c r="BK150" i="7"/>
  <c r="N150" i="7"/>
  <c r="BF150" i="7"/>
  <c r="BI149" i="7"/>
  <c r="BH149" i="7"/>
  <c r="BG149" i="7"/>
  <c r="BE149" i="7"/>
  <c r="AA149" i="7"/>
  <c r="Y149" i="7"/>
  <c r="W149" i="7"/>
  <c r="BK149" i="7"/>
  <c r="N149" i="7"/>
  <c r="BF149" i="7" s="1"/>
  <c r="BI148" i="7"/>
  <c r="BH148" i="7"/>
  <c r="BG148" i="7"/>
  <c r="BE148" i="7"/>
  <c r="AA148" i="7"/>
  <c r="Y148" i="7"/>
  <c r="W148" i="7"/>
  <c r="BK148" i="7"/>
  <c r="N148" i="7"/>
  <c r="BF148" i="7" s="1"/>
  <c r="BI147" i="7"/>
  <c r="BH147" i="7"/>
  <c r="BG147" i="7"/>
  <c r="BE147" i="7"/>
  <c r="AA147" i="7"/>
  <c r="Y147" i="7"/>
  <c r="W147" i="7"/>
  <c r="BK147" i="7"/>
  <c r="N147" i="7"/>
  <c r="BF147" i="7" s="1"/>
  <c r="BI146" i="7"/>
  <c r="BH146" i="7"/>
  <c r="BG146" i="7"/>
  <c r="BE146" i="7"/>
  <c r="AA146" i="7"/>
  <c r="Y146" i="7"/>
  <c r="W146" i="7"/>
  <c r="BK146" i="7"/>
  <c r="N146" i="7"/>
  <c r="BF146" i="7" s="1"/>
  <c r="BI145" i="7"/>
  <c r="BH145" i="7"/>
  <c r="BG145" i="7"/>
  <c r="BE145" i="7"/>
  <c r="AA145" i="7"/>
  <c r="Y145" i="7"/>
  <c r="W145" i="7"/>
  <c r="BK145" i="7"/>
  <c r="N145" i="7"/>
  <c r="BF145" i="7" s="1"/>
  <c r="BI144" i="7"/>
  <c r="BH144" i="7"/>
  <c r="BG144" i="7"/>
  <c r="BE144" i="7"/>
  <c r="AA144" i="7"/>
  <c r="Y144" i="7"/>
  <c r="W144" i="7"/>
  <c r="BK144" i="7"/>
  <c r="N144" i="7"/>
  <c r="BF144" i="7"/>
  <c r="BI143" i="7"/>
  <c r="BH143" i="7"/>
  <c r="BG143" i="7"/>
  <c r="BE143" i="7"/>
  <c r="AA143" i="7"/>
  <c r="Y143" i="7"/>
  <c r="W143" i="7"/>
  <c r="BK143" i="7"/>
  <c r="N143" i="7"/>
  <c r="BF143" i="7" s="1"/>
  <c r="BI142" i="7"/>
  <c r="BH142" i="7"/>
  <c r="BG142" i="7"/>
  <c r="BE142" i="7"/>
  <c r="AA142" i="7"/>
  <c r="Y142" i="7"/>
  <c r="W142" i="7"/>
  <c r="BK142" i="7"/>
  <c r="N142" i="7"/>
  <c r="BF142" i="7"/>
  <c r="BI141" i="7"/>
  <c r="BH141" i="7"/>
  <c r="BG141" i="7"/>
  <c r="BE141" i="7"/>
  <c r="AA141" i="7"/>
  <c r="Y141" i="7"/>
  <c r="W141" i="7"/>
  <c r="BK141" i="7"/>
  <c r="N141" i="7"/>
  <c r="BF141" i="7" s="1"/>
  <c r="BI140" i="7"/>
  <c r="BH140" i="7"/>
  <c r="BG140" i="7"/>
  <c r="BE140" i="7"/>
  <c r="AA140" i="7"/>
  <c r="Y140" i="7"/>
  <c r="W140" i="7"/>
  <c r="BK140" i="7"/>
  <c r="N140" i="7"/>
  <c r="BF140" i="7" s="1"/>
  <c r="BI139" i="7"/>
  <c r="BH139" i="7"/>
  <c r="BG139" i="7"/>
  <c r="BE139" i="7"/>
  <c r="AA139" i="7"/>
  <c r="Y139" i="7"/>
  <c r="W139" i="7"/>
  <c r="BK139" i="7"/>
  <c r="N139" i="7"/>
  <c r="BF139" i="7" s="1"/>
  <c r="BI138" i="7"/>
  <c r="BH138" i="7"/>
  <c r="BG138" i="7"/>
  <c r="BE138" i="7"/>
  <c r="AA138" i="7"/>
  <c r="Y138" i="7"/>
  <c r="W138" i="7"/>
  <c r="BK138" i="7"/>
  <c r="N138" i="7"/>
  <c r="BF138" i="7" s="1"/>
  <c r="BI137" i="7"/>
  <c r="BH137" i="7"/>
  <c r="BG137" i="7"/>
  <c r="BE137" i="7"/>
  <c r="AA137" i="7"/>
  <c r="Y137" i="7"/>
  <c r="W137" i="7"/>
  <c r="BK137" i="7"/>
  <c r="N137" i="7"/>
  <c r="BF137" i="7" s="1"/>
  <c r="BI136" i="7"/>
  <c r="BH136" i="7"/>
  <c r="BG136" i="7"/>
  <c r="BE136" i="7"/>
  <c r="AA136" i="7"/>
  <c r="Y136" i="7"/>
  <c r="W136" i="7"/>
  <c r="BK136" i="7"/>
  <c r="N136" i="7"/>
  <c r="BF136" i="7"/>
  <c r="BI135" i="7"/>
  <c r="BH135" i="7"/>
  <c r="BG135" i="7"/>
  <c r="BE135" i="7"/>
  <c r="AA135" i="7"/>
  <c r="Y135" i="7"/>
  <c r="W135" i="7"/>
  <c r="BK135" i="7"/>
  <c r="N135" i="7"/>
  <c r="BF135" i="7" s="1"/>
  <c r="BI134" i="7"/>
  <c r="BH134" i="7"/>
  <c r="BG134" i="7"/>
  <c r="BE134" i="7"/>
  <c r="AA134" i="7"/>
  <c r="Y134" i="7"/>
  <c r="W134" i="7"/>
  <c r="BK134" i="7"/>
  <c r="N134" i="7"/>
  <c r="BF134" i="7"/>
  <c r="BI133" i="7"/>
  <c r="BH133" i="7"/>
  <c r="BG133" i="7"/>
  <c r="BE133" i="7"/>
  <c r="AA133" i="7"/>
  <c r="Y133" i="7"/>
  <c r="W133" i="7"/>
  <c r="BK133" i="7"/>
  <c r="N133" i="7"/>
  <c r="BF133" i="7" s="1"/>
  <c r="BI132" i="7"/>
  <c r="BH132" i="7"/>
  <c r="BG132" i="7"/>
  <c r="BE132" i="7"/>
  <c r="AA132" i="7"/>
  <c r="Y132" i="7"/>
  <c r="W132" i="7"/>
  <c r="BK132" i="7"/>
  <c r="N132" i="7"/>
  <c r="BF132" i="7" s="1"/>
  <c r="BI131" i="7"/>
  <c r="BH131" i="7"/>
  <c r="BG131" i="7"/>
  <c r="BE131" i="7"/>
  <c r="AA131" i="7"/>
  <c r="Y131" i="7"/>
  <c r="W131" i="7"/>
  <c r="BK131" i="7"/>
  <c r="N131" i="7"/>
  <c r="BF131" i="7" s="1"/>
  <c r="BI130" i="7"/>
  <c r="BH130" i="7"/>
  <c r="BG130" i="7"/>
  <c r="BE130" i="7"/>
  <c r="AA130" i="7"/>
  <c r="Y130" i="7"/>
  <c r="W130" i="7"/>
  <c r="BK130" i="7"/>
  <c r="N130" i="7"/>
  <c r="BF130" i="7" s="1"/>
  <c r="BI129" i="7"/>
  <c r="BH129" i="7"/>
  <c r="BG129" i="7"/>
  <c r="BE129" i="7"/>
  <c r="AA129" i="7"/>
  <c r="Y129" i="7"/>
  <c r="W129" i="7"/>
  <c r="BK129" i="7"/>
  <c r="N129" i="7"/>
  <c r="BF129" i="7" s="1"/>
  <c r="BI128" i="7"/>
  <c r="BH128" i="7"/>
  <c r="BG128" i="7"/>
  <c r="BE128" i="7"/>
  <c r="AA128" i="7"/>
  <c r="Y128" i="7"/>
  <c r="W128" i="7"/>
  <c r="BK128" i="7"/>
  <c r="N128" i="7"/>
  <c r="BF128" i="7"/>
  <c r="BI127" i="7"/>
  <c r="BH127" i="7"/>
  <c r="BG127" i="7"/>
  <c r="BE127" i="7"/>
  <c r="AA127" i="7"/>
  <c r="Y127" i="7"/>
  <c r="W127" i="7"/>
  <c r="BK127" i="7"/>
  <c r="N127" i="7"/>
  <c r="BF127" i="7" s="1"/>
  <c r="BI126" i="7"/>
  <c r="BH126" i="7"/>
  <c r="BG126" i="7"/>
  <c r="BE126" i="7"/>
  <c r="AA126" i="7"/>
  <c r="Y126" i="7"/>
  <c r="W126" i="7"/>
  <c r="BK126" i="7"/>
  <c r="N126" i="7"/>
  <c r="BF126" i="7" s="1"/>
  <c r="M119" i="7"/>
  <c r="F119" i="7"/>
  <c r="F117" i="7"/>
  <c r="F115" i="7"/>
  <c r="BI102" i="7"/>
  <c r="BH102" i="7"/>
  <c r="BG102" i="7"/>
  <c r="BE102" i="7"/>
  <c r="BI101" i="7"/>
  <c r="BH101" i="7"/>
  <c r="BG101" i="7"/>
  <c r="BE101" i="7"/>
  <c r="BI100" i="7"/>
  <c r="BH100" i="7"/>
  <c r="BG100" i="7"/>
  <c r="BE100" i="7"/>
  <c r="BI99" i="7"/>
  <c r="BH99" i="7"/>
  <c r="BG99" i="7"/>
  <c r="BE99" i="7"/>
  <c r="BI98" i="7"/>
  <c r="BH98" i="7"/>
  <c r="BG98" i="7"/>
  <c r="BE98" i="7"/>
  <c r="BI97" i="7"/>
  <c r="BH97" i="7"/>
  <c r="BG97" i="7"/>
  <c r="BE97" i="7"/>
  <c r="M85" i="7"/>
  <c r="F85" i="7"/>
  <c r="F83" i="7"/>
  <c r="F81" i="7"/>
  <c r="O23" i="7"/>
  <c r="E23" i="7"/>
  <c r="O22" i="7"/>
  <c r="O17" i="7"/>
  <c r="E17" i="7"/>
  <c r="F86" i="7" s="1"/>
  <c r="O16" i="7"/>
  <c r="O11" i="7"/>
  <c r="F6" i="7"/>
  <c r="F78" i="7" s="1"/>
  <c r="F112" i="7"/>
  <c r="AY94" i="1"/>
  <c r="AX94" i="1"/>
  <c r="BI200" i="6"/>
  <c r="BH200" i="6"/>
  <c r="BG200" i="6"/>
  <c r="BE200" i="6"/>
  <c r="BK200" i="6"/>
  <c r="N200" i="6" s="1"/>
  <c r="BF200" i="6" s="1"/>
  <c r="BI199" i="6"/>
  <c r="BH199" i="6"/>
  <c r="BG199" i="6"/>
  <c r="BE199" i="6"/>
  <c r="BK199" i="6"/>
  <c r="N199" i="6" s="1"/>
  <c r="BF199" i="6" s="1"/>
  <c r="BI198" i="6"/>
  <c r="BH198" i="6"/>
  <c r="BG198" i="6"/>
  <c r="BE198" i="6"/>
  <c r="BK198" i="6"/>
  <c r="N198" i="6"/>
  <c r="BF198" i="6" s="1"/>
  <c r="BI196" i="6"/>
  <c r="BH196" i="6"/>
  <c r="BG196" i="6"/>
  <c r="BE196" i="6"/>
  <c r="AA196" i="6"/>
  <c r="Y196" i="6"/>
  <c r="W196" i="6"/>
  <c r="BK196" i="6"/>
  <c r="N196" i="6"/>
  <c r="BF196" i="6" s="1"/>
  <c r="BI195" i="6"/>
  <c r="BH195" i="6"/>
  <c r="BG195" i="6"/>
  <c r="BE195" i="6"/>
  <c r="AA195" i="6"/>
  <c r="Y195" i="6"/>
  <c r="W195" i="6"/>
  <c r="BK195" i="6"/>
  <c r="N195" i="6"/>
  <c r="BF195" i="6"/>
  <c r="BI194" i="6"/>
  <c r="BH194" i="6"/>
  <c r="BG194" i="6"/>
  <c r="BE194" i="6"/>
  <c r="AA194" i="6"/>
  <c r="Y194" i="6"/>
  <c r="W194" i="6"/>
  <c r="BK194" i="6"/>
  <c r="N194" i="6"/>
  <c r="BF194" i="6" s="1"/>
  <c r="BI193" i="6"/>
  <c r="BH193" i="6"/>
  <c r="BG193" i="6"/>
  <c r="BE193" i="6"/>
  <c r="AA193" i="6"/>
  <c r="Y193" i="6"/>
  <c r="W193" i="6"/>
  <c r="BK193" i="6"/>
  <c r="BK191" i="6" s="1"/>
  <c r="N191" i="6" s="1"/>
  <c r="N99" i="6" s="1"/>
  <c r="N193" i="6"/>
  <c r="BF193" i="6" s="1"/>
  <c r="BI192" i="6"/>
  <c r="BH192" i="6"/>
  <c r="BG192" i="6"/>
  <c r="BE192" i="6"/>
  <c r="AA192" i="6"/>
  <c r="Y192" i="6"/>
  <c r="W192" i="6"/>
  <c r="BK192" i="6"/>
  <c r="N192" i="6"/>
  <c r="BF192" i="6" s="1"/>
  <c r="BI190" i="6"/>
  <c r="BH190" i="6"/>
  <c r="BG190" i="6"/>
  <c r="BE190" i="6"/>
  <c r="AA190" i="6"/>
  <c r="Y190" i="6"/>
  <c r="W190" i="6"/>
  <c r="BK190" i="6"/>
  <c r="N190" i="6"/>
  <c r="BF190" i="6" s="1"/>
  <c r="BI189" i="6"/>
  <c r="BH189" i="6"/>
  <c r="BG189" i="6"/>
  <c r="BE189" i="6"/>
  <c r="AA189" i="6"/>
  <c r="Y189" i="6"/>
  <c r="W189" i="6"/>
  <c r="BK189" i="6"/>
  <c r="N189" i="6"/>
  <c r="BF189" i="6" s="1"/>
  <c r="BI188" i="6"/>
  <c r="BH188" i="6"/>
  <c r="BG188" i="6"/>
  <c r="BE188" i="6"/>
  <c r="AA188" i="6"/>
  <c r="Y188" i="6"/>
  <c r="W188" i="6"/>
  <c r="BK188" i="6"/>
  <c r="N188" i="6"/>
  <c r="BF188" i="6" s="1"/>
  <c r="BI187" i="6"/>
  <c r="BH187" i="6"/>
  <c r="BG187" i="6"/>
  <c r="BE187" i="6"/>
  <c r="AA187" i="6"/>
  <c r="Y187" i="6"/>
  <c r="Y186" i="6" s="1"/>
  <c r="W187" i="6"/>
  <c r="BK187" i="6"/>
  <c r="N187" i="6"/>
  <c r="BF187" i="6"/>
  <c r="BI185" i="6"/>
  <c r="BH185" i="6"/>
  <c r="BG185" i="6"/>
  <c r="BE185" i="6"/>
  <c r="AA185" i="6"/>
  <c r="Y185" i="6"/>
  <c r="W185" i="6"/>
  <c r="BK185" i="6"/>
  <c r="N185" i="6"/>
  <c r="BF185" i="6" s="1"/>
  <c r="BI184" i="6"/>
  <c r="BH184" i="6"/>
  <c r="BG184" i="6"/>
  <c r="BE184" i="6"/>
  <c r="AA184" i="6"/>
  <c r="Y184" i="6"/>
  <c r="W184" i="6"/>
  <c r="BK184" i="6"/>
  <c r="N184" i="6"/>
  <c r="BF184" i="6" s="1"/>
  <c r="BI183" i="6"/>
  <c r="BH183" i="6"/>
  <c r="BG183" i="6"/>
  <c r="BE183" i="6"/>
  <c r="AA183" i="6"/>
  <c r="Y183" i="6"/>
  <c r="Y182" i="6" s="1"/>
  <c r="W183" i="6"/>
  <c r="BK183" i="6"/>
  <c r="BK182" i="6" s="1"/>
  <c r="N182" i="6" s="1"/>
  <c r="N97" i="6" s="1"/>
  <c r="N183" i="6"/>
  <c r="BF183" i="6" s="1"/>
  <c r="BI181" i="6"/>
  <c r="BH181" i="6"/>
  <c r="BG181" i="6"/>
  <c r="BE181" i="6"/>
  <c r="AA181" i="6"/>
  <c r="Y181" i="6"/>
  <c r="W181" i="6"/>
  <c r="BK181" i="6"/>
  <c r="N181" i="6"/>
  <c r="BF181" i="6"/>
  <c r="BI180" i="6"/>
  <c r="BH180" i="6"/>
  <c r="BG180" i="6"/>
  <c r="BE180" i="6"/>
  <c r="AA180" i="6"/>
  <c r="Y180" i="6"/>
  <c r="W180" i="6"/>
  <c r="BK180" i="6"/>
  <c r="N180" i="6"/>
  <c r="BF180" i="6" s="1"/>
  <c r="BI179" i="6"/>
  <c r="BH179" i="6"/>
  <c r="BG179" i="6"/>
  <c r="BE179" i="6"/>
  <c r="AA179" i="6"/>
  <c r="Y179" i="6"/>
  <c r="W179" i="6"/>
  <c r="BK179" i="6"/>
  <c r="N179" i="6"/>
  <c r="BF179" i="6"/>
  <c r="BI178" i="6"/>
  <c r="BH178" i="6"/>
  <c r="BG178" i="6"/>
  <c r="BE178" i="6"/>
  <c r="AA178" i="6"/>
  <c r="Y178" i="6"/>
  <c r="W178" i="6"/>
  <c r="BK178" i="6"/>
  <c r="N178" i="6"/>
  <c r="BF178" i="6" s="1"/>
  <c r="BI177" i="6"/>
  <c r="BH177" i="6"/>
  <c r="BG177" i="6"/>
  <c r="BE177" i="6"/>
  <c r="AA177" i="6"/>
  <c r="Y177" i="6"/>
  <c r="W177" i="6"/>
  <c r="BK177" i="6"/>
  <c r="N177" i="6"/>
  <c r="BF177" i="6"/>
  <c r="BI176" i="6"/>
  <c r="BH176" i="6"/>
  <c r="BG176" i="6"/>
  <c r="BE176" i="6"/>
  <c r="AA176" i="6"/>
  <c r="Y176" i="6"/>
  <c r="W176" i="6"/>
  <c r="BK176" i="6"/>
  <c r="N176" i="6"/>
  <c r="BF176" i="6" s="1"/>
  <c r="BI175" i="6"/>
  <c r="BH175" i="6"/>
  <c r="BG175" i="6"/>
  <c r="BE175" i="6"/>
  <c r="AA175" i="6"/>
  <c r="Y175" i="6"/>
  <c r="W175" i="6"/>
  <c r="BK175" i="6"/>
  <c r="N175" i="6"/>
  <c r="BF175" i="6"/>
  <c r="BI174" i="6"/>
  <c r="BH174" i="6"/>
  <c r="BG174" i="6"/>
  <c r="BE174" i="6"/>
  <c r="AA174" i="6"/>
  <c r="Y174" i="6"/>
  <c r="W174" i="6"/>
  <c r="BK174" i="6"/>
  <c r="N174" i="6"/>
  <c r="BF174" i="6" s="1"/>
  <c r="BI173" i="6"/>
  <c r="BH173" i="6"/>
  <c r="BG173" i="6"/>
  <c r="BE173" i="6"/>
  <c r="AA173" i="6"/>
  <c r="Y173" i="6"/>
  <c r="W173" i="6"/>
  <c r="BK173" i="6"/>
  <c r="N173" i="6"/>
  <c r="BF173" i="6"/>
  <c r="BI172" i="6"/>
  <c r="BH172" i="6"/>
  <c r="BG172" i="6"/>
  <c r="BE172" i="6"/>
  <c r="AA172" i="6"/>
  <c r="Y172" i="6"/>
  <c r="Y169" i="6" s="1"/>
  <c r="W172" i="6"/>
  <c r="BK172" i="6"/>
  <c r="N172" i="6"/>
  <c r="BF172" i="6" s="1"/>
  <c r="BI171" i="6"/>
  <c r="BH171" i="6"/>
  <c r="BG171" i="6"/>
  <c r="BE171" i="6"/>
  <c r="AA171" i="6"/>
  <c r="Y171" i="6"/>
  <c r="W171" i="6"/>
  <c r="BK171" i="6"/>
  <c r="N171" i="6"/>
  <c r="BF171" i="6"/>
  <c r="BI170" i="6"/>
  <c r="BH170" i="6"/>
  <c r="BG170" i="6"/>
  <c r="BE170" i="6"/>
  <c r="AA170" i="6"/>
  <c r="Y170" i="6"/>
  <c r="W170" i="6"/>
  <c r="W169" i="6"/>
  <c r="BK170" i="6"/>
  <c r="N170" i="6"/>
  <c r="BF170" i="6" s="1"/>
  <c r="BI168" i="6"/>
  <c r="BH168" i="6"/>
  <c r="BG168" i="6"/>
  <c r="BE168" i="6"/>
  <c r="AA168" i="6"/>
  <c r="Y168" i="6"/>
  <c r="W168" i="6"/>
  <c r="BK168" i="6"/>
  <c r="N168" i="6"/>
  <c r="BF168" i="6" s="1"/>
  <c r="BI167" i="6"/>
  <c r="BH167" i="6"/>
  <c r="BG167" i="6"/>
  <c r="BE167" i="6"/>
  <c r="AA167" i="6"/>
  <c r="Y167" i="6"/>
  <c r="W167" i="6"/>
  <c r="BK167" i="6"/>
  <c r="N167" i="6"/>
  <c r="BF167" i="6"/>
  <c r="BI166" i="6"/>
  <c r="BH166" i="6"/>
  <c r="BG166" i="6"/>
  <c r="BE166" i="6"/>
  <c r="AA166" i="6"/>
  <c r="Y166" i="6"/>
  <c r="Y164" i="6" s="1"/>
  <c r="W166" i="6"/>
  <c r="BK166" i="6"/>
  <c r="N166" i="6"/>
  <c r="BF166" i="6" s="1"/>
  <c r="BI165" i="6"/>
  <c r="BH165" i="6"/>
  <c r="BG165" i="6"/>
  <c r="BE165" i="6"/>
  <c r="AA165" i="6"/>
  <c r="Y165" i="6"/>
  <c r="W165" i="6"/>
  <c r="BK165" i="6"/>
  <c r="BK164" i="6" s="1"/>
  <c r="N164" i="6" s="1"/>
  <c r="N165" i="6"/>
  <c r="BF165" i="6"/>
  <c r="N95" i="6"/>
  <c r="BI163" i="6"/>
  <c r="BH163" i="6"/>
  <c r="BG163" i="6"/>
  <c r="BE163" i="6"/>
  <c r="AA163" i="6"/>
  <c r="Y163" i="6"/>
  <c r="W163" i="6"/>
  <c r="BK163" i="6"/>
  <c r="N163" i="6"/>
  <c r="BF163" i="6" s="1"/>
  <c r="BI162" i="6"/>
  <c r="BH162" i="6"/>
  <c r="BG162" i="6"/>
  <c r="BE162" i="6"/>
  <c r="AA162" i="6"/>
  <c r="Y162" i="6"/>
  <c r="W162" i="6"/>
  <c r="BK162" i="6"/>
  <c r="N162" i="6"/>
  <c r="BF162" i="6"/>
  <c r="BI161" i="6"/>
  <c r="BH161" i="6"/>
  <c r="BG161" i="6"/>
  <c r="BE161" i="6"/>
  <c r="AA161" i="6"/>
  <c r="Y161" i="6"/>
  <c r="W161" i="6"/>
  <c r="BK161" i="6"/>
  <c r="N161" i="6"/>
  <c r="BF161" i="6" s="1"/>
  <c r="BI160" i="6"/>
  <c r="BH160" i="6"/>
  <c r="BG160" i="6"/>
  <c r="BE160" i="6"/>
  <c r="AA160" i="6"/>
  <c r="Y160" i="6"/>
  <c r="W160" i="6"/>
  <c r="BK160" i="6"/>
  <c r="N160" i="6"/>
  <c r="BF160" i="6"/>
  <c r="BI159" i="6"/>
  <c r="BH159" i="6"/>
  <c r="BG159" i="6"/>
  <c r="BE159" i="6"/>
  <c r="AA159" i="6"/>
  <c r="Y159" i="6"/>
  <c r="W159" i="6"/>
  <c r="BK159" i="6"/>
  <c r="N159" i="6"/>
  <c r="BF159" i="6" s="1"/>
  <c r="BI158" i="6"/>
  <c r="BH158" i="6"/>
  <c r="BG158" i="6"/>
  <c r="BE158" i="6"/>
  <c r="AA158" i="6"/>
  <c r="Y158" i="6"/>
  <c r="W158" i="6"/>
  <c r="BK158" i="6"/>
  <c r="N158" i="6"/>
  <c r="BF158" i="6"/>
  <c r="BI157" i="6"/>
  <c r="BH157" i="6"/>
  <c r="BG157" i="6"/>
  <c r="BE157" i="6"/>
  <c r="AA157" i="6"/>
  <c r="Y157" i="6"/>
  <c r="W157" i="6"/>
  <c r="BK157" i="6"/>
  <c r="N157" i="6"/>
  <c r="BF157" i="6" s="1"/>
  <c r="BI156" i="6"/>
  <c r="BH156" i="6"/>
  <c r="BG156" i="6"/>
  <c r="BE156" i="6"/>
  <c r="AA156" i="6"/>
  <c r="Y156" i="6"/>
  <c r="W156" i="6"/>
  <c r="BK156" i="6"/>
  <c r="N156" i="6"/>
  <c r="BF156" i="6"/>
  <c r="BI155" i="6"/>
  <c r="BH155" i="6"/>
  <c r="BG155" i="6"/>
  <c r="BE155" i="6"/>
  <c r="AA155" i="6"/>
  <c r="Y155" i="6"/>
  <c r="W155" i="6"/>
  <c r="BK155" i="6"/>
  <c r="N155" i="6"/>
  <c r="BF155" i="6" s="1"/>
  <c r="BI154" i="6"/>
  <c r="BH154" i="6"/>
  <c r="BG154" i="6"/>
  <c r="BE154" i="6"/>
  <c r="AA154" i="6"/>
  <c r="AA153" i="6"/>
  <c r="Y154" i="6"/>
  <c r="W154" i="6"/>
  <c r="W153" i="6" s="1"/>
  <c r="BK154" i="6"/>
  <c r="N154" i="6"/>
  <c r="BF154" i="6" s="1"/>
  <c r="BI152" i="6"/>
  <c r="BH152" i="6"/>
  <c r="BG152" i="6"/>
  <c r="BE152" i="6"/>
  <c r="AA152" i="6"/>
  <c r="Y152" i="6"/>
  <c r="W152" i="6"/>
  <c r="BK152" i="6"/>
  <c r="N152" i="6"/>
  <c r="BF152" i="6"/>
  <c r="BI151" i="6"/>
  <c r="BH151" i="6"/>
  <c r="BG151" i="6"/>
  <c r="BE151" i="6"/>
  <c r="AA151" i="6"/>
  <c r="Y151" i="6"/>
  <c r="W151" i="6"/>
  <c r="BK151" i="6"/>
  <c r="N151" i="6"/>
  <c r="BF151" i="6" s="1"/>
  <c r="BI150" i="6"/>
  <c r="BH150" i="6"/>
  <c r="BG150" i="6"/>
  <c r="BE150" i="6"/>
  <c r="AA150" i="6"/>
  <c r="Y150" i="6"/>
  <c r="W150" i="6"/>
  <c r="BK150" i="6"/>
  <c r="N150" i="6"/>
  <c r="BF150" i="6"/>
  <c r="BI149" i="6"/>
  <c r="BH149" i="6"/>
  <c r="BG149" i="6"/>
  <c r="BE149" i="6"/>
  <c r="AA149" i="6"/>
  <c r="Y149" i="6"/>
  <c r="W149" i="6"/>
  <c r="BK149" i="6"/>
  <c r="N149" i="6"/>
  <c r="BF149" i="6" s="1"/>
  <c r="BI148" i="6"/>
  <c r="BH148" i="6"/>
  <c r="BG148" i="6"/>
  <c r="BE148" i="6"/>
  <c r="AA148" i="6"/>
  <c r="Y148" i="6"/>
  <c r="W148" i="6"/>
  <c r="BK148" i="6"/>
  <c r="N148" i="6"/>
  <c r="BF148" i="6"/>
  <c r="BI147" i="6"/>
  <c r="BH147" i="6"/>
  <c r="BG147" i="6"/>
  <c r="BE147" i="6"/>
  <c r="AA147" i="6"/>
  <c r="Y147" i="6"/>
  <c r="W147" i="6"/>
  <c r="BK147" i="6"/>
  <c r="N147" i="6"/>
  <c r="BF147" i="6" s="1"/>
  <c r="BI146" i="6"/>
  <c r="BH146" i="6"/>
  <c r="BG146" i="6"/>
  <c r="BE146" i="6"/>
  <c r="AA146" i="6"/>
  <c r="Y146" i="6"/>
  <c r="W146" i="6"/>
  <c r="W145" i="6" s="1"/>
  <c r="BK146" i="6"/>
  <c r="N146" i="6"/>
  <c r="BF146" i="6" s="1"/>
  <c r="BI144" i="6"/>
  <c r="BH144" i="6"/>
  <c r="BG144" i="6"/>
  <c r="BE144" i="6"/>
  <c r="AA144" i="6"/>
  <c r="Y144" i="6"/>
  <c r="W144" i="6"/>
  <c r="BK144" i="6"/>
  <c r="N144" i="6"/>
  <c r="BF144" i="6" s="1"/>
  <c r="BI143" i="6"/>
  <c r="BH143" i="6"/>
  <c r="BG143" i="6"/>
  <c r="BE143" i="6"/>
  <c r="AA143" i="6"/>
  <c r="Y143" i="6"/>
  <c r="W143" i="6"/>
  <c r="BK143" i="6"/>
  <c r="N143" i="6"/>
  <c r="BF143" i="6"/>
  <c r="BI142" i="6"/>
  <c r="BH142" i="6"/>
  <c r="BG142" i="6"/>
  <c r="BE142" i="6"/>
  <c r="AA142" i="6"/>
  <c r="Y142" i="6"/>
  <c r="W142" i="6"/>
  <c r="BK142" i="6"/>
  <c r="N142" i="6"/>
  <c r="BF142" i="6" s="1"/>
  <c r="BI141" i="6"/>
  <c r="BH141" i="6"/>
  <c r="BG141" i="6"/>
  <c r="BE141" i="6"/>
  <c r="AA141" i="6"/>
  <c r="Y141" i="6"/>
  <c r="W141" i="6"/>
  <c r="BK141" i="6"/>
  <c r="N141" i="6"/>
  <c r="BF141" i="6"/>
  <c r="BI140" i="6"/>
  <c r="BH140" i="6"/>
  <c r="BG140" i="6"/>
  <c r="BE140" i="6"/>
  <c r="AA140" i="6"/>
  <c r="Y140" i="6"/>
  <c r="W140" i="6"/>
  <c r="BK140" i="6"/>
  <c r="N140" i="6"/>
  <c r="BF140" i="6" s="1"/>
  <c r="BI139" i="6"/>
  <c r="BH139" i="6"/>
  <c r="BG139" i="6"/>
  <c r="BE139" i="6"/>
  <c r="AA139" i="6"/>
  <c r="Y139" i="6"/>
  <c r="W139" i="6"/>
  <c r="BK139" i="6"/>
  <c r="N139" i="6"/>
  <c r="BF139" i="6"/>
  <c r="BI138" i="6"/>
  <c r="BH138" i="6"/>
  <c r="BG138" i="6"/>
  <c r="BE138" i="6"/>
  <c r="AA138" i="6"/>
  <c r="Y138" i="6"/>
  <c r="W138" i="6"/>
  <c r="BK138" i="6"/>
  <c r="N138" i="6"/>
  <c r="BF138" i="6" s="1"/>
  <c r="BI137" i="6"/>
  <c r="BH137" i="6"/>
  <c r="BG137" i="6"/>
  <c r="BE137" i="6"/>
  <c r="AA137" i="6"/>
  <c r="Y137" i="6"/>
  <c r="W137" i="6"/>
  <c r="BK137" i="6"/>
  <c r="N137" i="6"/>
  <c r="BF137" i="6"/>
  <c r="BI136" i="6"/>
  <c r="BH136" i="6"/>
  <c r="BG136" i="6"/>
  <c r="BE136" i="6"/>
  <c r="AA136" i="6"/>
  <c r="Y136" i="6"/>
  <c r="W136" i="6"/>
  <c r="BK136" i="6"/>
  <c r="N136" i="6"/>
  <c r="BF136" i="6" s="1"/>
  <c r="BI135" i="6"/>
  <c r="BH135" i="6"/>
  <c r="BG135" i="6"/>
  <c r="BE135" i="6"/>
  <c r="AA135" i="6"/>
  <c r="Y135" i="6"/>
  <c r="W135" i="6"/>
  <c r="BK135" i="6"/>
  <c r="N135" i="6"/>
  <c r="BF135" i="6"/>
  <c r="BI134" i="6"/>
  <c r="BH134" i="6"/>
  <c r="BG134" i="6"/>
  <c r="BE134" i="6"/>
  <c r="AA134" i="6"/>
  <c r="Y134" i="6"/>
  <c r="W134" i="6"/>
  <c r="BK134" i="6"/>
  <c r="N134" i="6"/>
  <c r="BF134" i="6" s="1"/>
  <c r="BI133" i="6"/>
  <c r="BH133" i="6"/>
  <c r="BG133" i="6"/>
  <c r="BE133" i="6"/>
  <c r="AA133" i="6"/>
  <c r="Y133" i="6"/>
  <c r="W133" i="6"/>
  <c r="BK133" i="6"/>
  <c r="N133" i="6"/>
  <c r="BF133" i="6"/>
  <c r="BI132" i="6"/>
  <c r="BH132" i="6"/>
  <c r="BG132" i="6"/>
  <c r="BE132" i="6"/>
  <c r="AA132" i="6"/>
  <c r="AA131" i="6" s="1"/>
  <c r="Y132" i="6"/>
  <c r="W132" i="6"/>
  <c r="W131" i="6" s="1"/>
  <c r="BK132" i="6"/>
  <c r="N132" i="6"/>
  <c r="BF132" i="6" s="1"/>
  <c r="M125" i="6"/>
  <c r="F125" i="6"/>
  <c r="F123" i="6"/>
  <c r="F121" i="6"/>
  <c r="BI108" i="6"/>
  <c r="BH108" i="6"/>
  <c r="BG108" i="6"/>
  <c r="BE108" i="6"/>
  <c r="BI107" i="6"/>
  <c r="BH107" i="6"/>
  <c r="BG107" i="6"/>
  <c r="BE107" i="6"/>
  <c r="BI106" i="6"/>
  <c r="BH106" i="6"/>
  <c r="BG106" i="6"/>
  <c r="BE106" i="6"/>
  <c r="BI105" i="6"/>
  <c r="BH105" i="6"/>
  <c r="BG105" i="6"/>
  <c r="BE105" i="6"/>
  <c r="BI104" i="6"/>
  <c r="BH104" i="6"/>
  <c r="BG104" i="6"/>
  <c r="BE104" i="6"/>
  <c r="BI103" i="6"/>
  <c r="BH103" i="6"/>
  <c r="BG103" i="6"/>
  <c r="BE103" i="6"/>
  <c r="M85" i="6"/>
  <c r="F85" i="6"/>
  <c r="F83" i="6"/>
  <c r="F81" i="6"/>
  <c r="O23" i="6"/>
  <c r="E23" i="6"/>
  <c r="M126" i="6" s="1"/>
  <c r="O22" i="6"/>
  <c r="O17" i="6"/>
  <c r="E17" i="6"/>
  <c r="F86" i="6" s="1"/>
  <c r="O16" i="6"/>
  <c r="O11" i="6"/>
  <c r="M83" i="6" s="1"/>
  <c r="F6" i="6"/>
  <c r="F78" i="6" s="1"/>
  <c r="AY92" i="1"/>
  <c r="AX92" i="1"/>
  <c r="BI192" i="5"/>
  <c r="BH192" i="5"/>
  <c r="BG192" i="5"/>
  <c r="BE192" i="5"/>
  <c r="BK192" i="5"/>
  <c r="BI191" i="5"/>
  <c r="BH191" i="5"/>
  <c r="BG191" i="5"/>
  <c r="BE191" i="5"/>
  <c r="BK191" i="5"/>
  <c r="N191" i="5" s="1"/>
  <c r="BF191" i="5" s="1"/>
  <c r="BI190" i="5"/>
  <c r="BH190" i="5"/>
  <c r="BG190" i="5"/>
  <c r="BE190" i="5"/>
  <c r="BK190" i="5"/>
  <c r="N190" i="5" s="1"/>
  <c r="BF190" i="5" s="1"/>
  <c r="BI188" i="5"/>
  <c r="BH188" i="5"/>
  <c r="BG188" i="5"/>
  <c r="BE188" i="5"/>
  <c r="AA188" i="5"/>
  <c r="Y188" i="5"/>
  <c r="Y185" i="5" s="1"/>
  <c r="W188" i="5"/>
  <c r="BK188" i="5"/>
  <c r="N188" i="5"/>
  <c r="BF188" i="5"/>
  <c r="BI187" i="5"/>
  <c r="BH187" i="5"/>
  <c r="BG187" i="5"/>
  <c r="BE187" i="5"/>
  <c r="AA187" i="5"/>
  <c r="Y187" i="5"/>
  <c r="W187" i="5"/>
  <c r="BK187" i="5"/>
  <c r="N187" i="5"/>
  <c r="BF187" i="5" s="1"/>
  <c r="BI186" i="5"/>
  <c r="BH186" i="5"/>
  <c r="BG186" i="5"/>
  <c r="BE186" i="5"/>
  <c r="AA186" i="5"/>
  <c r="AA185" i="5"/>
  <c r="Y186" i="5"/>
  <c r="W186" i="5"/>
  <c r="W185" i="5" s="1"/>
  <c r="BK186" i="5"/>
  <c r="N186" i="5"/>
  <c r="BF186" i="5" s="1"/>
  <c r="BI184" i="5"/>
  <c r="BH184" i="5"/>
  <c r="BG184" i="5"/>
  <c r="BE184" i="5"/>
  <c r="AA184" i="5"/>
  <c r="Y184" i="5"/>
  <c r="W184" i="5"/>
  <c r="BK184" i="5"/>
  <c r="N184" i="5"/>
  <c r="BF184" i="5"/>
  <c r="BI183" i="5"/>
  <c r="BH183" i="5"/>
  <c r="BG183" i="5"/>
  <c r="BE183" i="5"/>
  <c r="AA183" i="5"/>
  <c r="AA181" i="5" s="1"/>
  <c r="Y183" i="5"/>
  <c r="W183" i="5"/>
  <c r="BK183" i="5"/>
  <c r="N183" i="5"/>
  <c r="BF183" i="5" s="1"/>
  <c r="BI182" i="5"/>
  <c r="BH182" i="5"/>
  <c r="BG182" i="5"/>
  <c r="BE182" i="5"/>
  <c r="AA182" i="5"/>
  <c r="Y182" i="5"/>
  <c r="W182" i="5"/>
  <c r="W181" i="5" s="1"/>
  <c r="BK182" i="5"/>
  <c r="N182" i="5"/>
  <c r="BF182" i="5" s="1"/>
  <c r="BI180" i="5"/>
  <c r="BH180" i="5"/>
  <c r="BG180" i="5"/>
  <c r="BE180" i="5"/>
  <c r="AA180" i="5"/>
  <c r="Y180" i="5"/>
  <c r="W180" i="5"/>
  <c r="BK180" i="5"/>
  <c r="N180" i="5"/>
  <c r="BF180" i="5" s="1"/>
  <c r="BI179" i="5"/>
  <c r="BH179" i="5"/>
  <c r="BG179" i="5"/>
  <c r="BE179" i="5"/>
  <c r="AA179" i="5"/>
  <c r="Y179" i="5"/>
  <c r="W179" i="5"/>
  <c r="BK179" i="5"/>
  <c r="N179" i="5"/>
  <c r="BF179" i="5"/>
  <c r="BI178" i="5"/>
  <c r="BH178" i="5"/>
  <c r="BG178" i="5"/>
  <c r="BE178" i="5"/>
  <c r="AA178" i="5"/>
  <c r="Y178" i="5"/>
  <c r="W178" i="5"/>
  <c r="BK178" i="5"/>
  <c r="N178" i="5"/>
  <c r="BF178" i="5" s="1"/>
  <c r="BI177" i="5"/>
  <c r="BH177" i="5"/>
  <c r="BG177" i="5"/>
  <c r="BE177" i="5"/>
  <c r="AA177" i="5"/>
  <c r="Y177" i="5"/>
  <c r="W177" i="5"/>
  <c r="BK177" i="5"/>
  <c r="N177" i="5"/>
  <c r="BF177" i="5"/>
  <c r="BI176" i="5"/>
  <c r="BH176" i="5"/>
  <c r="BG176" i="5"/>
  <c r="BE176" i="5"/>
  <c r="AA176" i="5"/>
  <c r="Y176" i="5"/>
  <c r="W176" i="5"/>
  <c r="BK176" i="5"/>
  <c r="N176" i="5"/>
  <c r="BF176" i="5" s="1"/>
  <c r="BI175" i="5"/>
  <c r="BH175" i="5"/>
  <c r="BG175" i="5"/>
  <c r="BE175" i="5"/>
  <c r="AA175" i="5"/>
  <c r="Y175" i="5"/>
  <c r="W175" i="5"/>
  <c r="BK175" i="5"/>
  <c r="N175" i="5"/>
  <c r="BF175" i="5"/>
  <c r="BI174" i="5"/>
  <c r="BH174" i="5"/>
  <c r="BG174" i="5"/>
  <c r="BE174" i="5"/>
  <c r="AA174" i="5"/>
  <c r="Y174" i="5"/>
  <c r="W174" i="5"/>
  <c r="BK174" i="5"/>
  <c r="BK170" i="5" s="1"/>
  <c r="N170" i="5" s="1"/>
  <c r="N97" i="5" s="1"/>
  <c r="N174" i="5"/>
  <c r="BF174" i="5" s="1"/>
  <c r="BI173" i="5"/>
  <c r="BH173" i="5"/>
  <c r="BG173" i="5"/>
  <c r="BE173" i="5"/>
  <c r="AA173" i="5"/>
  <c r="Y173" i="5"/>
  <c r="W173" i="5"/>
  <c r="W170" i="5" s="1"/>
  <c r="BK173" i="5"/>
  <c r="N173" i="5"/>
  <c r="BF173" i="5"/>
  <c r="BI172" i="5"/>
  <c r="BH172" i="5"/>
  <c r="BG172" i="5"/>
  <c r="BE172" i="5"/>
  <c r="AA172" i="5"/>
  <c r="Y172" i="5"/>
  <c r="W172" i="5"/>
  <c r="BK172" i="5"/>
  <c r="N172" i="5"/>
  <c r="BF172" i="5" s="1"/>
  <c r="BI171" i="5"/>
  <c r="BH171" i="5"/>
  <c r="BG171" i="5"/>
  <c r="BE171" i="5"/>
  <c r="AA171" i="5"/>
  <c r="Y171" i="5"/>
  <c r="W171" i="5"/>
  <c r="BK171" i="5"/>
  <c r="N171" i="5"/>
  <c r="BF171" i="5" s="1"/>
  <c r="BI169" i="5"/>
  <c r="BH169" i="5"/>
  <c r="BG169" i="5"/>
  <c r="BE169" i="5"/>
  <c r="AA169" i="5"/>
  <c r="Y169" i="5"/>
  <c r="W169" i="5"/>
  <c r="BK169" i="5"/>
  <c r="N169" i="5"/>
  <c r="BF169" i="5"/>
  <c r="BI168" i="5"/>
  <c r="BH168" i="5"/>
  <c r="BG168" i="5"/>
  <c r="BE168" i="5"/>
  <c r="AA168" i="5"/>
  <c r="Y168" i="5"/>
  <c r="W168" i="5"/>
  <c r="BK168" i="5"/>
  <c r="N168" i="5"/>
  <c r="BF168" i="5" s="1"/>
  <c r="BI167" i="5"/>
  <c r="BH167" i="5"/>
  <c r="BG167" i="5"/>
  <c r="BE167" i="5"/>
  <c r="AA167" i="5"/>
  <c r="Y167" i="5"/>
  <c r="W167" i="5"/>
  <c r="BK167" i="5"/>
  <c r="N167" i="5"/>
  <c r="BF167" i="5"/>
  <c r="BI166" i="5"/>
  <c r="BH166" i="5"/>
  <c r="BG166" i="5"/>
  <c r="BE166" i="5"/>
  <c r="AA166" i="5"/>
  <c r="AA165" i="5" s="1"/>
  <c r="Y166" i="5"/>
  <c r="W166" i="5"/>
  <c r="W165" i="5" s="1"/>
  <c r="BK166" i="5"/>
  <c r="N166" i="5"/>
  <c r="BF166" i="5" s="1"/>
  <c r="BI164" i="5"/>
  <c r="BH164" i="5"/>
  <c r="BG164" i="5"/>
  <c r="BE164" i="5"/>
  <c r="AA164" i="5"/>
  <c r="Y164" i="5"/>
  <c r="W164" i="5"/>
  <c r="BK164" i="5"/>
  <c r="N164" i="5"/>
  <c r="BF164" i="5" s="1"/>
  <c r="BI163" i="5"/>
  <c r="BH163" i="5"/>
  <c r="BG163" i="5"/>
  <c r="BE163" i="5"/>
  <c r="AA163" i="5"/>
  <c r="Y163" i="5"/>
  <c r="W163" i="5"/>
  <c r="BK163" i="5"/>
  <c r="N163" i="5"/>
  <c r="BF163" i="5"/>
  <c r="BI162" i="5"/>
  <c r="BH162" i="5"/>
  <c r="BG162" i="5"/>
  <c r="BE162" i="5"/>
  <c r="AA162" i="5"/>
  <c r="Y162" i="5"/>
  <c r="W162" i="5"/>
  <c r="BK162" i="5"/>
  <c r="N162" i="5"/>
  <c r="BF162" i="5" s="1"/>
  <c r="BI161" i="5"/>
  <c r="BH161" i="5"/>
  <c r="BG161" i="5"/>
  <c r="BE161" i="5"/>
  <c r="AA161" i="5"/>
  <c r="Y161" i="5"/>
  <c r="W161" i="5"/>
  <c r="BK161" i="5"/>
  <c r="N161" i="5"/>
  <c r="BF161" i="5"/>
  <c r="BI160" i="5"/>
  <c r="BH160" i="5"/>
  <c r="BG160" i="5"/>
  <c r="BE160" i="5"/>
  <c r="AA160" i="5"/>
  <c r="Y160" i="5"/>
  <c r="W160" i="5"/>
  <c r="BK160" i="5"/>
  <c r="N160" i="5"/>
  <c r="BF160" i="5" s="1"/>
  <c r="BI159" i="5"/>
  <c r="BH159" i="5"/>
  <c r="BG159" i="5"/>
  <c r="BE159" i="5"/>
  <c r="AA159" i="5"/>
  <c r="Y159" i="5"/>
  <c r="W159" i="5"/>
  <c r="BK159" i="5"/>
  <c r="N159" i="5"/>
  <c r="BF159" i="5"/>
  <c r="BI158" i="5"/>
  <c r="BH158" i="5"/>
  <c r="BG158" i="5"/>
  <c r="BE158" i="5"/>
  <c r="AA158" i="5"/>
  <c r="Y158" i="5"/>
  <c r="W158" i="5"/>
  <c r="BK158" i="5"/>
  <c r="N158" i="5"/>
  <c r="BF158" i="5" s="1"/>
  <c r="BI157" i="5"/>
  <c r="BH157" i="5"/>
  <c r="BG157" i="5"/>
  <c r="BE157" i="5"/>
  <c r="AA157" i="5"/>
  <c r="Y157" i="5"/>
  <c r="W157" i="5"/>
  <c r="BK157" i="5"/>
  <c r="N157" i="5"/>
  <c r="BF157" i="5"/>
  <c r="BI156" i="5"/>
  <c r="BH156" i="5"/>
  <c r="BG156" i="5"/>
  <c r="BE156" i="5"/>
  <c r="AA156" i="5"/>
  <c r="Y156" i="5"/>
  <c r="W156" i="5"/>
  <c r="BK156" i="5"/>
  <c r="N156" i="5"/>
  <c r="BF156" i="5" s="1"/>
  <c r="BI155" i="5"/>
  <c r="BH155" i="5"/>
  <c r="BG155" i="5"/>
  <c r="BE155" i="5"/>
  <c r="AA155" i="5"/>
  <c r="Y155" i="5"/>
  <c r="W155" i="5"/>
  <c r="BK155" i="5"/>
  <c r="N155" i="5"/>
  <c r="BF155" i="5"/>
  <c r="BI154" i="5"/>
  <c r="BH154" i="5"/>
  <c r="BG154" i="5"/>
  <c r="BE154" i="5"/>
  <c r="AA154" i="5"/>
  <c r="Y154" i="5"/>
  <c r="W154" i="5"/>
  <c r="BK154" i="5"/>
  <c r="N154" i="5"/>
  <c r="BF154" i="5" s="1"/>
  <c r="BI153" i="5"/>
  <c r="BH153" i="5"/>
  <c r="BG153" i="5"/>
  <c r="BE153" i="5"/>
  <c r="AA153" i="5"/>
  <c r="Y153" i="5"/>
  <c r="W153" i="5"/>
  <c r="BK153" i="5"/>
  <c r="N153" i="5"/>
  <c r="BF153" i="5"/>
  <c r="BI152" i="5"/>
  <c r="BH152" i="5"/>
  <c r="BG152" i="5"/>
  <c r="BE152" i="5"/>
  <c r="AA152" i="5"/>
  <c r="Y152" i="5"/>
  <c r="W152" i="5"/>
  <c r="BK152" i="5"/>
  <c r="N152" i="5"/>
  <c r="BF152" i="5" s="1"/>
  <c r="BI151" i="5"/>
  <c r="BH151" i="5"/>
  <c r="BG151" i="5"/>
  <c r="BE151" i="5"/>
  <c r="AA151" i="5"/>
  <c r="Y151" i="5"/>
  <c r="W151" i="5"/>
  <c r="BK151" i="5"/>
  <c r="N151" i="5"/>
  <c r="BF151" i="5"/>
  <c r="BI150" i="5"/>
  <c r="BH150" i="5"/>
  <c r="BG150" i="5"/>
  <c r="BE150" i="5"/>
  <c r="AA150" i="5"/>
  <c r="Y150" i="5"/>
  <c r="Y147" i="5" s="1"/>
  <c r="W150" i="5"/>
  <c r="BK150" i="5"/>
  <c r="N150" i="5"/>
  <c r="BF150" i="5" s="1"/>
  <c r="BI149" i="5"/>
  <c r="BH149" i="5"/>
  <c r="BG149" i="5"/>
  <c r="BE149" i="5"/>
  <c r="AA149" i="5"/>
  <c r="Y149" i="5"/>
  <c r="W149" i="5"/>
  <c r="BK149" i="5"/>
  <c r="N149" i="5"/>
  <c r="BF149" i="5"/>
  <c r="BI148" i="5"/>
  <c r="BH148" i="5"/>
  <c r="BG148" i="5"/>
  <c r="BE148" i="5"/>
  <c r="AA148" i="5"/>
  <c r="Y148" i="5"/>
  <c r="W148" i="5"/>
  <c r="W147" i="5"/>
  <c r="BK148" i="5"/>
  <c r="N148" i="5"/>
  <c r="BF148" i="5" s="1"/>
  <c r="BI146" i="5"/>
  <c r="BH146" i="5"/>
  <c r="BG146" i="5"/>
  <c r="BE146" i="5"/>
  <c r="AA146" i="5"/>
  <c r="Y146" i="5"/>
  <c r="W146" i="5"/>
  <c r="BK146" i="5"/>
  <c r="N146" i="5"/>
  <c r="BF146" i="5"/>
  <c r="BI145" i="5"/>
  <c r="BH145" i="5"/>
  <c r="BG145" i="5"/>
  <c r="BE145" i="5"/>
  <c r="AA145" i="5"/>
  <c r="Y145" i="5"/>
  <c r="W145" i="5"/>
  <c r="BK145" i="5"/>
  <c r="N145" i="5"/>
  <c r="BF145" i="5" s="1"/>
  <c r="BI144" i="5"/>
  <c r="BH144" i="5"/>
  <c r="BG144" i="5"/>
  <c r="BE144" i="5"/>
  <c r="AA144" i="5"/>
  <c r="Y144" i="5"/>
  <c r="W144" i="5"/>
  <c r="BK144" i="5"/>
  <c r="N144" i="5"/>
  <c r="BF144" i="5"/>
  <c r="BI143" i="5"/>
  <c r="BH143" i="5"/>
  <c r="BG143" i="5"/>
  <c r="BE143" i="5"/>
  <c r="AA143" i="5"/>
  <c r="Y143" i="5"/>
  <c r="W143" i="5"/>
  <c r="BK143" i="5"/>
  <c r="N143" i="5"/>
  <c r="BF143" i="5" s="1"/>
  <c r="BI142" i="5"/>
  <c r="BH142" i="5"/>
  <c r="BG142" i="5"/>
  <c r="BE142" i="5"/>
  <c r="AA142" i="5"/>
  <c r="Y142" i="5"/>
  <c r="W142" i="5"/>
  <c r="W141" i="5" s="1"/>
  <c r="BK142" i="5"/>
  <c r="N142" i="5"/>
  <c r="BF142" i="5" s="1"/>
  <c r="BI140" i="5"/>
  <c r="BH140" i="5"/>
  <c r="BG140" i="5"/>
  <c r="BE140" i="5"/>
  <c r="AA140" i="5"/>
  <c r="Y140" i="5"/>
  <c r="W140" i="5"/>
  <c r="BK140" i="5"/>
  <c r="N140" i="5"/>
  <c r="BF140" i="5" s="1"/>
  <c r="BI139" i="5"/>
  <c r="BH139" i="5"/>
  <c r="BG139" i="5"/>
  <c r="BE139" i="5"/>
  <c r="AA139" i="5"/>
  <c r="Y139" i="5"/>
  <c r="W139" i="5"/>
  <c r="W137" i="5" s="1"/>
  <c r="W136" i="5" s="1"/>
  <c r="BK139" i="5"/>
  <c r="N139" i="5"/>
  <c r="BF139" i="5" s="1"/>
  <c r="BI138" i="5"/>
  <c r="BH138" i="5"/>
  <c r="BG138" i="5"/>
  <c r="BE138" i="5"/>
  <c r="AA138" i="5"/>
  <c r="Y138" i="5"/>
  <c r="W138" i="5"/>
  <c r="BK138" i="5"/>
  <c r="N138" i="5"/>
  <c r="BF138" i="5" s="1"/>
  <c r="BI135" i="5"/>
  <c r="BH135" i="5"/>
  <c r="BG135" i="5"/>
  <c r="BE135" i="5"/>
  <c r="AA135" i="5"/>
  <c r="Y135" i="5"/>
  <c r="W135" i="5"/>
  <c r="BK135" i="5"/>
  <c r="N135" i="5"/>
  <c r="BF135" i="5"/>
  <c r="BI134" i="5"/>
  <c r="BH134" i="5"/>
  <c r="BG134" i="5"/>
  <c r="BE134" i="5"/>
  <c r="AA134" i="5"/>
  <c r="Y134" i="5"/>
  <c r="W134" i="5"/>
  <c r="BK134" i="5"/>
  <c r="N134" i="5"/>
  <c r="BF134" i="5" s="1"/>
  <c r="BI133" i="5"/>
  <c r="BH133" i="5"/>
  <c r="BG133" i="5"/>
  <c r="BE133" i="5"/>
  <c r="AA133" i="5"/>
  <c r="Y133" i="5"/>
  <c r="W133" i="5"/>
  <c r="BK133" i="5"/>
  <c r="BK130" i="5" s="1"/>
  <c r="N133" i="5"/>
  <c r="BF133" i="5" s="1"/>
  <c r="BI132" i="5"/>
  <c r="BH132" i="5"/>
  <c r="BG132" i="5"/>
  <c r="BE132" i="5"/>
  <c r="AA132" i="5"/>
  <c r="Y132" i="5"/>
  <c r="Y130" i="5" s="1"/>
  <c r="W132" i="5"/>
  <c r="BK132" i="5"/>
  <c r="N132" i="5"/>
  <c r="BF132" i="5" s="1"/>
  <c r="BI131" i="5"/>
  <c r="BH131" i="5"/>
  <c r="BG131" i="5"/>
  <c r="BE131" i="5"/>
  <c r="AA131" i="5"/>
  <c r="Y131" i="5"/>
  <c r="W131" i="5"/>
  <c r="BK131" i="5"/>
  <c r="N131" i="5"/>
  <c r="BF131" i="5" s="1"/>
  <c r="M124" i="5"/>
  <c r="F124" i="5"/>
  <c r="F122" i="5"/>
  <c r="F120" i="5"/>
  <c r="BI108" i="5"/>
  <c r="BH108" i="5"/>
  <c r="BG108" i="5"/>
  <c r="BE108" i="5"/>
  <c r="BI107" i="5"/>
  <c r="BH107" i="5"/>
  <c r="BG107" i="5"/>
  <c r="BE107" i="5"/>
  <c r="BI106" i="5"/>
  <c r="BH106" i="5"/>
  <c r="BG106" i="5"/>
  <c r="BE106" i="5"/>
  <c r="BI105" i="5"/>
  <c r="BH105" i="5"/>
  <c r="BG105" i="5"/>
  <c r="BE105" i="5"/>
  <c r="BI104" i="5"/>
  <c r="BH104" i="5"/>
  <c r="BG104" i="5"/>
  <c r="BE104" i="5"/>
  <c r="BI103" i="5"/>
  <c r="BH103" i="5"/>
  <c r="H36" i="5" s="1"/>
  <c r="BC92" i="1" s="1"/>
  <c r="BG103" i="5"/>
  <c r="BE103" i="5"/>
  <c r="M84" i="5"/>
  <c r="F84" i="5"/>
  <c r="F82" i="5"/>
  <c r="F80" i="5"/>
  <c r="O22" i="5"/>
  <c r="E22" i="5"/>
  <c r="M125" i="5" s="1"/>
  <c r="O21" i="5"/>
  <c r="O16" i="5"/>
  <c r="E16" i="5"/>
  <c r="F125" i="5" s="1"/>
  <c r="F85" i="5"/>
  <c r="O15" i="5"/>
  <c r="O10" i="5"/>
  <c r="M122" i="5" s="1"/>
  <c r="F6" i="5"/>
  <c r="F118" i="5" s="1"/>
  <c r="AY91" i="1"/>
  <c r="AX91" i="1"/>
  <c r="BI148" i="4"/>
  <c r="BH148" i="4"/>
  <c r="BG148" i="4"/>
  <c r="BE148" i="4"/>
  <c r="BK148" i="4"/>
  <c r="N148" i="4" s="1"/>
  <c r="BF148" i="4" s="1"/>
  <c r="BI147" i="4"/>
  <c r="BH147" i="4"/>
  <c r="BG147" i="4"/>
  <c r="BE147" i="4"/>
  <c r="BK147" i="4"/>
  <c r="N147" i="4" s="1"/>
  <c r="BF147" i="4" s="1"/>
  <c r="BI146" i="4"/>
  <c r="BH146" i="4"/>
  <c r="BG146" i="4"/>
  <c r="BE146" i="4"/>
  <c r="BK146" i="4"/>
  <c r="N146" i="4"/>
  <c r="BF146" i="4" s="1"/>
  <c r="BI144" i="4"/>
  <c r="BH144" i="4"/>
  <c r="BG144" i="4"/>
  <c r="BE144" i="4"/>
  <c r="AA144" i="4"/>
  <c r="AA143" i="4" s="1"/>
  <c r="Y144" i="4"/>
  <c r="Y143" i="4" s="1"/>
  <c r="W144" i="4"/>
  <c r="W143" i="4" s="1"/>
  <c r="BK144" i="4"/>
  <c r="BK143" i="4" s="1"/>
  <c r="N143" i="4" s="1"/>
  <c r="N93" i="4" s="1"/>
  <c r="N144" i="4"/>
  <c r="BF144" i="4" s="1"/>
  <c r="BI142" i="4"/>
  <c r="BH142" i="4"/>
  <c r="BG142" i="4"/>
  <c r="BE142" i="4"/>
  <c r="AA142" i="4"/>
  <c r="Y142" i="4"/>
  <c r="W142" i="4"/>
  <c r="BK142" i="4"/>
  <c r="N142" i="4"/>
  <c r="BF142" i="4" s="1"/>
  <c r="BI141" i="4"/>
  <c r="BH141" i="4"/>
  <c r="BG141" i="4"/>
  <c r="BE141" i="4"/>
  <c r="AA141" i="4"/>
  <c r="Y141" i="4"/>
  <c r="W141" i="4"/>
  <c r="BK141" i="4"/>
  <c r="N141" i="4"/>
  <c r="BF141" i="4" s="1"/>
  <c r="BI140" i="4"/>
  <c r="BH140" i="4"/>
  <c r="BG140" i="4"/>
  <c r="BE140" i="4"/>
  <c r="AA140" i="4"/>
  <c r="Y140" i="4"/>
  <c r="W140" i="4"/>
  <c r="BK140" i="4"/>
  <c r="N140" i="4"/>
  <c r="BF140" i="4"/>
  <c r="BI139" i="4"/>
  <c r="BH139" i="4"/>
  <c r="BG139" i="4"/>
  <c r="BE139" i="4"/>
  <c r="AA139" i="4"/>
  <c r="Y139" i="4"/>
  <c r="W139" i="4"/>
  <c r="BK139" i="4"/>
  <c r="N139" i="4"/>
  <c r="BF139" i="4" s="1"/>
  <c r="BI138" i="4"/>
  <c r="BH138" i="4"/>
  <c r="BG138" i="4"/>
  <c r="BE138" i="4"/>
  <c r="AA138" i="4"/>
  <c r="Y138" i="4"/>
  <c r="W138" i="4"/>
  <c r="BK138" i="4"/>
  <c r="N138" i="4"/>
  <c r="BF138" i="4" s="1"/>
  <c r="BI137" i="4"/>
  <c r="BH137" i="4"/>
  <c r="BG137" i="4"/>
  <c r="BE137" i="4"/>
  <c r="AA137" i="4"/>
  <c r="Y137" i="4"/>
  <c r="Y136" i="4" s="1"/>
  <c r="W137" i="4"/>
  <c r="BK137" i="4"/>
  <c r="N137" i="4"/>
  <c r="BF137" i="4" s="1"/>
  <c r="BI135" i="4"/>
  <c r="BH135" i="4"/>
  <c r="BG135" i="4"/>
  <c r="BE135" i="4"/>
  <c r="AA135" i="4"/>
  <c r="Y135" i="4"/>
  <c r="W135" i="4"/>
  <c r="BK135" i="4"/>
  <c r="N135" i="4"/>
  <c r="BF135" i="4" s="1"/>
  <c r="BI134" i="4"/>
  <c r="BH134" i="4"/>
  <c r="BG134" i="4"/>
  <c r="BE134" i="4"/>
  <c r="AA134" i="4"/>
  <c r="Y134" i="4"/>
  <c r="W134" i="4"/>
  <c r="BK134" i="4"/>
  <c r="N134" i="4"/>
  <c r="BF134" i="4" s="1"/>
  <c r="BI133" i="4"/>
  <c r="BH133" i="4"/>
  <c r="BG133" i="4"/>
  <c r="BE133" i="4"/>
  <c r="AA133" i="4"/>
  <c r="Y133" i="4"/>
  <c r="W133" i="4"/>
  <c r="BK133" i="4"/>
  <c r="N133" i="4"/>
  <c r="BF133" i="4" s="1"/>
  <c r="BI132" i="4"/>
  <c r="BH132" i="4"/>
  <c r="BG132" i="4"/>
  <c r="BE132" i="4"/>
  <c r="AA132" i="4"/>
  <c r="Y132" i="4"/>
  <c r="W132" i="4"/>
  <c r="BK132" i="4"/>
  <c r="N132" i="4"/>
  <c r="BF132" i="4" s="1"/>
  <c r="BI131" i="4"/>
  <c r="BH131" i="4"/>
  <c r="BG131" i="4"/>
  <c r="BE131" i="4"/>
  <c r="AA131" i="4"/>
  <c r="Y131" i="4"/>
  <c r="W131" i="4"/>
  <c r="BK131" i="4"/>
  <c r="N131" i="4"/>
  <c r="BF131" i="4" s="1"/>
  <c r="BI130" i="4"/>
  <c r="BH130" i="4"/>
  <c r="BG130" i="4"/>
  <c r="BE130" i="4"/>
  <c r="AA130" i="4"/>
  <c r="Y130" i="4"/>
  <c r="W130" i="4"/>
  <c r="BK130" i="4"/>
  <c r="N130" i="4"/>
  <c r="BF130" i="4"/>
  <c r="BI129" i="4"/>
  <c r="BH129" i="4"/>
  <c r="BG129" i="4"/>
  <c r="BE129" i="4"/>
  <c r="AA129" i="4"/>
  <c r="Y129" i="4"/>
  <c r="W129" i="4"/>
  <c r="BK129" i="4"/>
  <c r="N129" i="4"/>
  <c r="BF129" i="4" s="1"/>
  <c r="BI128" i="4"/>
  <c r="BH128" i="4"/>
  <c r="BG128" i="4"/>
  <c r="BE128" i="4"/>
  <c r="AA128" i="4"/>
  <c r="Y128" i="4"/>
  <c r="W128" i="4"/>
  <c r="BK128" i="4"/>
  <c r="N128" i="4"/>
  <c r="BF128" i="4"/>
  <c r="BI127" i="4"/>
  <c r="BH127" i="4"/>
  <c r="BG127" i="4"/>
  <c r="BE127" i="4"/>
  <c r="AA127" i="4"/>
  <c r="Y127" i="4"/>
  <c r="W127" i="4"/>
  <c r="BK127" i="4"/>
  <c r="N127" i="4"/>
  <c r="BF127" i="4" s="1"/>
  <c r="BI126" i="4"/>
  <c r="BH126" i="4"/>
  <c r="BG126" i="4"/>
  <c r="BE126" i="4"/>
  <c r="AA126" i="4"/>
  <c r="Y126" i="4"/>
  <c r="W126" i="4"/>
  <c r="BK126" i="4"/>
  <c r="N126" i="4"/>
  <c r="BF126" i="4" s="1"/>
  <c r="BI125" i="4"/>
  <c r="BH125" i="4"/>
  <c r="BG125" i="4"/>
  <c r="BE125" i="4"/>
  <c r="AA125" i="4"/>
  <c r="Y125" i="4"/>
  <c r="Y124" i="4" s="1"/>
  <c r="W125" i="4"/>
  <c r="BK125" i="4"/>
  <c r="N125" i="4"/>
  <c r="BF125" i="4"/>
  <c r="M118" i="4"/>
  <c r="F118" i="4"/>
  <c r="F116" i="4"/>
  <c r="F114" i="4"/>
  <c r="BI102" i="4"/>
  <c r="BH102" i="4"/>
  <c r="BG102" i="4"/>
  <c r="BE102" i="4"/>
  <c r="BI101" i="4"/>
  <c r="BH101" i="4"/>
  <c r="BG101" i="4"/>
  <c r="BE101" i="4"/>
  <c r="BI100" i="4"/>
  <c r="BH100" i="4"/>
  <c r="BG100" i="4"/>
  <c r="BE100" i="4"/>
  <c r="BI99" i="4"/>
  <c r="BH99" i="4"/>
  <c r="BG99" i="4"/>
  <c r="BE99" i="4"/>
  <c r="BI98" i="4"/>
  <c r="BH98" i="4"/>
  <c r="BG98" i="4"/>
  <c r="BE98" i="4"/>
  <c r="BI97" i="4"/>
  <c r="BH97" i="4"/>
  <c r="BG97" i="4"/>
  <c r="BE97" i="4"/>
  <c r="H33" i="4" s="1"/>
  <c r="AZ91" i="1" s="1"/>
  <c r="M84" i="4"/>
  <c r="F84" i="4"/>
  <c r="F82" i="4"/>
  <c r="F80" i="4"/>
  <c r="O22" i="4"/>
  <c r="E22" i="4"/>
  <c r="M119" i="4" s="1"/>
  <c r="O21" i="4"/>
  <c r="O16" i="4"/>
  <c r="E16" i="4"/>
  <c r="F119" i="4" s="1"/>
  <c r="F85" i="4"/>
  <c r="O15" i="4"/>
  <c r="O10" i="4"/>
  <c r="M116" i="4" s="1"/>
  <c r="F6" i="4"/>
  <c r="F112" i="4" s="1"/>
  <c r="AY90" i="1"/>
  <c r="AX90" i="1"/>
  <c r="BI228" i="3"/>
  <c r="BH228" i="3"/>
  <c r="BG228" i="3"/>
  <c r="BE228" i="3"/>
  <c r="BK228" i="3"/>
  <c r="N228" i="3" s="1"/>
  <c r="BF228" i="3" s="1"/>
  <c r="BI227" i="3"/>
  <c r="BH227" i="3"/>
  <c r="BG227" i="3"/>
  <c r="BE227" i="3"/>
  <c r="BK227" i="3"/>
  <c r="N227" i="3" s="1"/>
  <c r="BF227" i="3" s="1"/>
  <c r="BI226" i="3"/>
  <c r="BH226" i="3"/>
  <c r="BG226" i="3"/>
  <c r="BE226" i="3"/>
  <c r="BK226" i="3"/>
  <c r="BI224" i="3"/>
  <c r="BH224" i="3"/>
  <c r="BG224" i="3"/>
  <c r="BE224" i="3"/>
  <c r="AA224" i="3"/>
  <c r="AA223" i="3"/>
  <c r="AA222" i="3" s="1"/>
  <c r="Y224" i="3"/>
  <c r="Y223" i="3" s="1"/>
  <c r="Y222" i="3" s="1"/>
  <c r="W224" i="3"/>
  <c r="W223" i="3" s="1"/>
  <c r="W222" i="3" s="1"/>
  <c r="BK224" i="3"/>
  <c r="BK223" i="3" s="1"/>
  <c r="N224" i="3"/>
  <c r="BF224" i="3" s="1"/>
  <c r="BI221" i="3"/>
  <c r="BH221" i="3"/>
  <c r="BG221" i="3"/>
  <c r="BE221" i="3"/>
  <c r="AA221" i="3"/>
  <c r="Y221" i="3"/>
  <c r="W221" i="3"/>
  <c r="BK221" i="3"/>
  <c r="N221" i="3"/>
  <c r="BF221" i="3" s="1"/>
  <c r="BI220" i="3"/>
  <c r="BH220" i="3"/>
  <c r="BG220" i="3"/>
  <c r="BE220" i="3"/>
  <c r="AA220" i="3"/>
  <c r="Y220" i="3"/>
  <c r="W220" i="3"/>
  <c r="BK220" i="3"/>
  <c r="N220" i="3"/>
  <c r="BF220" i="3"/>
  <c r="BI219" i="3"/>
  <c r="BH219" i="3"/>
  <c r="BG219" i="3"/>
  <c r="BE219" i="3"/>
  <c r="AA219" i="3"/>
  <c r="Y219" i="3"/>
  <c r="W219" i="3"/>
  <c r="BK219" i="3"/>
  <c r="N219" i="3"/>
  <c r="BF219" i="3" s="1"/>
  <c r="BI218" i="3"/>
  <c r="BH218" i="3"/>
  <c r="BG218" i="3"/>
  <c r="BE218" i="3"/>
  <c r="AA218" i="3"/>
  <c r="Y218" i="3"/>
  <c r="W218" i="3"/>
  <c r="BK218" i="3"/>
  <c r="N218" i="3"/>
  <c r="BF218" i="3"/>
  <c r="BI217" i="3"/>
  <c r="BH217" i="3"/>
  <c r="BG217" i="3"/>
  <c r="BE217" i="3"/>
  <c r="AA217" i="3"/>
  <c r="Y217" i="3"/>
  <c r="W217" i="3"/>
  <c r="BK217" i="3"/>
  <c r="N217" i="3"/>
  <c r="BF217" i="3" s="1"/>
  <c r="BI216" i="3"/>
  <c r="BH216" i="3"/>
  <c r="BG216" i="3"/>
  <c r="BE216" i="3"/>
  <c r="AA216" i="3"/>
  <c r="Y216" i="3"/>
  <c r="W216" i="3"/>
  <c r="BK216" i="3"/>
  <c r="N216" i="3"/>
  <c r="BF216" i="3" s="1"/>
  <c r="BI215" i="3"/>
  <c r="BH215" i="3"/>
  <c r="BG215" i="3"/>
  <c r="BE215" i="3"/>
  <c r="AA215" i="3"/>
  <c r="Y215" i="3"/>
  <c r="W215" i="3"/>
  <c r="BK215" i="3"/>
  <c r="N215" i="3"/>
  <c r="BF215" i="3" s="1"/>
  <c r="BI214" i="3"/>
  <c r="BH214" i="3"/>
  <c r="BG214" i="3"/>
  <c r="BE214" i="3"/>
  <c r="AA214" i="3"/>
  <c r="Y214" i="3"/>
  <c r="W214" i="3"/>
  <c r="BK214" i="3"/>
  <c r="N214" i="3"/>
  <c r="BF214" i="3" s="1"/>
  <c r="BI213" i="3"/>
  <c r="BH213" i="3"/>
  <c r="BG213" i="3"/>
  <c r="BE213" i="3"/>
  <c r="AA213" i="3"/>
  <c r="Y213" i="3"/>
  <c r="W213" i="3"/>
  <c r="BK213" i="3"/>
  <c r="N213" i="3"/>
  <c r="BF213" i="3" s="1"/>
  <c r="BI212" i="3"/>
  <c r="BH212" i="3"/>
  <c r="BG212" i="3"/>
  <c r="BE212" i="3"/>
  <c r="AA212" i="3"/>
  <c r="Y212" i="3"/>
  <c r="W212" i="3"/>
  <c r="BK212" i="3"/>
  <c r="N212" i="3"/>
  <c r="BF212" i="3"/>
  <c r="BI211" i="3"/>
  <c r="BH211" i="3"/>
  <c r="BG211" i="3"/>
  <c r="BE211" i="3"/>
  <c r="AA211" i="3"/>
  <c r="Y211" i="3"/>
  <c r="W211" i="3"/>
  <c r="BK211" i="3"/>
  <c r="N211" i="3"/>
  <c r="BF211" i="3" s="1"/>
  <c r="BI210" i="3"/>
  <c r="BH210" i="3"/>
  <c r="BG210" i="3"/>
  <c r="BE210" i="3"/>
  <c r="AA210" i="3"/>
  <c r="Y210" i="3"/>
  <c r="W210" i="3"/>
  <c r="BK210" i="3"/>
  <c r="N210" i="3"/>
  <c r="BF210" i="3"/>
  <c r="BI209" i="3"/>
  <c r="BH209" i="3"/>
  <c r="BG209" i="3"/>
  <c r="BE209" i="3"/>
  <c r="AA209" i="3"/>
  <c r="Y209" i="3"/>
  <c r="W209" i="3"/>
  <c r="BK209" i="3"/>
  <c r="N209" i="3"/>
  <c r="BF209" i="3" s="1"/>
  <c r="BI208" i="3"/>
  <c r="BH208" i="3"/>
  <c r="BG208" i="3"/>
  <c r="BE208" i="3"/>
  <c r="AA208" i="3"/>
  <c r="Y208" i="3"/>
  <c r="W208" i="3"/>
  <c r="BK208" i="3"/>
  <c r="N208" i="3"/>
  <c r="BF208" i="3" s="1"/>
  <c r="BI207" i="3"/>
  <c r="BH207" i="3"/>
  <c r="BG207" i="3"/>
  <c r="BE207" i="3"/>
  <c r="AA207" i="3"/>
  <c r="Y207" i="3"/>
  <c r="W207" i="3"/>
  <c r="BK207" i="3"/>
  <c r="N207" i="3"/>
  <c r="BF207" i="3" s="1"/>
  <c r="BI206" i="3"/>
  <c r="BH206" i="3"/>
  <c r="BG206" i="3"/>
  <c r="BE206" i="3"/>
  <c r="AA206" i="3"/>
  <c r="Y206" i="3"/>
  <c r="W206" i="3"/>
  <c r="BK206" i="3"/>
  <c r="N206" i="3"/>
  <c r="BF206" i="3" s="1"/>
  <c r="BI205" i="3"/>
  <c r="BH205" i="3"/>
  <c r="BG205" i="3"/>
  <c r="BE205" i="3"/>
  <c r="AA205" i="3"/>
  <c r="Y205" i="3"/>
  <c r="W205" i="3"/>
  <c r="BK205" i="3"/>
  <c r="N205" i="3"/>
  <c r="BF205" i="3" s="1"/>
  <c r="BI204" i="3"/>
  <c r="BH204" i="3"/>
  <c r="BG204" i="3"/>
  <c r="BE204" i="3"/>
  <c r="AA204" i="3"/>
  <c r="Y204" i="3"/>
  <c r="W204" i="3"/>
  <c r="BK204" i="3"/>
  <c r="N204" i="3"/>
  <c r="BF204" i="3"/>
  <c r="BI203" i="3"/>
  <c r="BH203" i="3"/>
  <c r="BG203" i="3"/>
  <c r="BE203" i="3"/>
  <c r="AA203" i="3"/>
  <c r="Y203" i="3"/>
  <c r="W203" i="3"/>
  <c r="BK203" i="3"/>
  <c r="N203" i="3"/>
  <c r="BF203" i="3" s="1"/>
  <c r="BI202" i="3"/>
  <c r="BH202" i="3"/>
  <c r="BG202" i="3"/>
  <c r="BE202" i="3"/>
  <c r="AA202" i="3"/>
  <c r="Y202" i="3"/>
  <c r="W202" i="3"/>
  <c r="BK202" i="3"/>
  <c r="N202" i="3"/>
  <c r="BF202" i="3"/>
  <c r="BI201" i="3"/>
  <c r="BH201" i="3"/>
  <c r="BG201" i="3"/>
  <c r="BE201" i="3"/>
  <c r="AA201" i="3"/>
  <c r="Y201" i="3"/>
  <c r="W201" i="3"/>
  <c r="BK201" i="3"/>
  <c r="N201" i="3"/>
  <c r="BF201" i="3" s="1"/>
  <c r="BI200" i="3"/>
  <c r="BH200" i="3"/>
  <c r="BG200" i="3"/>
  <c r="BE200" i="3"/>
  <c r="AA200" i="3"/>
  <c r="Y200" i="3"/>
  <c r="W200" i="3"/>
  <c r="BK200" i="3"/>
  <c r="N200" i="3"/>
  <c r="BF200" i="3" s="1"/>
  <c r="BI199" i="3"/>
  <c r="BH199" i="3"/>
  <c r="BG199" i="3"/>
  <c r="BE199" i="3"/>
  <c r="AA199" i="3"/>
  <c r="Y199" i="3"/>
  <c r="W199" i="3"/>
  <c r="BK199" i="3"/>
  <c r="N199" i="3"/>
  <c r="BF199" i="3"/>
  <c r="BI197" i="3"/>
  <c r="BH197" i="3"/>
  <c r="BG197" i="3"/>
  <c r="BE197" i="3"/>
  <c r="AA197" i="3"/>
  <c r="Y197" i="3"/>
  <c r="W197" i="3"/>
  <c r="BK197" i="3"/>
  <c r="N197" i="3"/>
  <c r="BF197" i="3" s="1"/>
  <c r="BI196" i="3"/>
  <c r="BH196" i="3"/>
  <c r="BG196" i="3"/>
  <c r="BE196" i="3"/>
  <c r="AA196" i="3"/>
  <c r="Y196" i="3"/>
  <c r="W196" i="3"/>
  <c r="BK196" i="3"/>
  <c r="N196" i="3"/>
  <c r="BF196" i="3"/>
  <c r="BI195" i="3"/>
  <c r="BH195" i="3"/>
  <c r="BG195" i="3"/>
  <c r="BE195" i="3"/>
  <c r="AA195" i="3"/>
  <c r="Y195" i="3"/>
  <c r="W195" i="3"/>
  <c r="BK195" i="3"/>
  <c r="N195" i="3"/>
  <c r="BF195" i="3" s="1"/>
  <c r="BI194" i="3"/>
  <c r="BH194" i="3"/>
  <c r="BG194" i="3"/>
  <c r="BE194" i="3"/>
  <c r="AA194" i="3"/>
  <c r="Y194" i="3"/>
  <c r="W194" i="3"/>
  <c r="BK194" i="3"/>
  <c r="N194" i="3"/>
  <c r="BF194" i="3" s="1"/>
  <c r="BI193" i="3"/>
  <c r="BH193" i="3"/>
  <c r="BG193" i="3"/>
  <c r="BE193" i="3"/>
  <c r="AA193" i="3"/>
  <c r="Y193" i="3"/>
  <c r="W193" i="3"/>
  <c r="BK193" i="3"/>
  <c r="N193" i="3"/>
  <c r="BF193" i="3" s="1"/>
  <c r="BI192" i="3"/>
  <c r="BH192" i="3"/>
  <c r="BG192" i="3"/>
  <c r="BE192" i="3"/>
  <c r="AA192" i="3"/>
  <c r="Y192" i="3"/>
  <c r="W192" i="3"/>
  <c r="BK192" i="3"/>
  <c r="N192" i="3"/>
  <c r="BF192" i="3" s="1"/>
  <c r="BI191" i="3"/>
  <c r="BH191" i="3"/>
  <c r="BG191" i="3"/>
  <c r="BE191" i="3"/>
  <c r="AA191" i="3"/>
  <c r="Y191" i="3"/>
  <c r="W191" i="3"/>
  <c r="BK191" i="3"/>
  <c r="N191" i="3"/>
  <c r="BF191" i="3" s="1"/>
  <c r="BI190" i="3"/>
  <c r="BH190" i="3"/>
  <c r="BG190" i="3"/>
  <c r="BE190" i="3"/>
  <c r="AA190" i="3"/>
  <c r="Y190" i="3"/>
  <c r="W190" i="3"/>
  <c r="BK190" i="3"/>
  <c r="N190" i="3"/>
  <c r="BF190" i="3"/>
  <c r="BI189" i="3"/>
  <c r="BH189" i="3"/>
  <c r="BG189" i="3"/>
  <c r="BE189" i="3"/>
  <c r="AA189" i="3"/>
  <c r="Y189" i="3"/>
  <c r="W189" i="3"/>
  <c r="BK189" i="3"/>
  <c r="N189" i="3"/>
  <c r="BF189" i="3" s="1"/>
  <c r="BI188" i="3"/>
  <c r="BH188" i="3"/>
  <c r="BG188" i="3"/>
  <c r="BE188" i="3"/>
  <c r="AA188" i="3"/>
  <c r="Y188" i="3"/>
  <c r="W188" i="3"/>
  <c r="BK188" i="3"/>
  <c r="N188" i="3"/>
  <c r="BF188" i="3" s="1"/>
  <c r="BI187" i="3"/>
  <c r="BH187" i="3"/>
  <c r="BG187" i="3"/>
  <c r="BE187" i="3"/>
  <c r="AA187" i="3"/>
  <c r="Y187" i="3"/>
  <c r="W187" i="3"/>
  <c r="BK187" i="3"/>
  <c r="N187" i="3"/>
  <c r="BF187" i="3" s="1"/>
  <c r="BI186" i="3"/>
  <c r="BH186" i="3"/>
  <c r="BG186" i="3"/>
  <c r="BE186" i="3"/>
  <c r="AA186" i="3"/>
  <c r="Y186" i="3"/>
  <c r="W186" i="3"/>
  <c r="BK186" i="3"/>
  <c r="N186" i="3"/>
  <c r="BF186" i="3" s="1"/>
  <c r="BI185" i="3"/>
  <c r="BH185" i="3"/>
  <c r="BG185" i="3"/>
  <c r="BE185" i="3"/>
  <c r="AA185" i="3"/>
  <c r="Y185" i="3"/>
  <c r="W185" i="3"/>
  <c r="BK185" i="3"/>
  <c r="N185" i="3"/>
  <c r="BF185" i="3" s="1"/>
  <c r="BI184" i="3"/>
  <c r="BH184" i="3"/>
  <c r="BG184" i="3"/>
  <c r="BE184" i="3"/>
  <c r="AA184" i="3"/>
  <c r="Y184" i="3"/>
  <c r="W184" i="3"/>
  <c r="W183" i="3"/>
  <c r="BK184" i="3"/>
  <c r="N184" i="3"/>
  <c r="BF184" i="3" s="1"/>
  <c r="BI182" i="3"/>
  <c r="BH182" i="3"/>
  <c r="BG182" i="3"/>
  <c r="BE182" i="3"/>
  <c r="AA182" i="3"/>
  <c r="Y182" i="3"/>
  <c r="W182" i="3"/>
  <c r="BK182" i="3"/>
  <c r="N182" i="3"/>
  <c r="BF182" i="3"/>
  <c r="BI181" i="3"/>
  <c r="BH181" i="3"/>
  <c r="BG181" i="3"/>
  <c r="BE181" i="3"/>
  <c r="AA181" i="3"/>
  <c r="Y181" i="3"/>
  <c r="W181" i="3"/>
  <c r="BK181" i="3"/>
  <c r="N181" i="3"/>
  <c r="BF181" i="3" s="1"/>
  <c r="BI180" i="3"/>
  <c r="BH180" i="3"/>
  <c r="BG180" i="3"/>
  <c r="BE180" i="3"/>
  <c r="AA180" i="3"/>
  <c r="Y180" i="3"/>
  <c r="W180" i="3"/>
  <c r="BK180" i="3"/>
  <c r="N180" i="3"/>
  <c r="BF180" i="3"/>
  <c r="BI179" i="3"/>
  <c r="BH179" i="3"/>
  <c r="BG179" i="3"/>
  <c r="BE179" i="3"/>
  <c r="AA179" i="3"/>
  <c r="Y179" i="3"/>
  <c r="W179" i="3"/>
  <c r="BK179" i="3"/>
  <c r="N179" i="3"/>
  <c r="BF179" i="3" s="1"/>
  <c r="BI178" i="3"/>
  <c r="BH178" i="3"/>
  <c r="BG178" i="3"/>
  <c r="BE178" i="3"/>
  <c r="AA178" i="3"/>
  <c r="Y178" i="3"/>
  <c r="W178" i="3"/>
  <c r="BK178" i="3"/>
  <c r="N178" i="3"/>
  <c r="BF178" i="3" s="1"/>
  <c r="BI177" i="3"/>
  <c r="BH177" i="3"/>
  <c r="BG177" i="3"/>
  <c r="BE177" i="3"/>
  <c r="AA177" i="3"/>
  <c r="Y177" i="3"/>
  <c r="W177" i="3"/>
  <c r="BK177" i="3"/>
  <c r="N177" i="3"/>
  <c r="BF177" i="3" s="1"/>
  <c r="BI176" i="3"/>
  <c r="BH176" i="3"/>
  <c r="BG176" i="3"/>
  <c r="BE176" i="3"/>
  <c r="AA176" i="3"/>
  <c r="Y176" i="3"/>
  <c r="W176" i="3"/>
  <c r="BK176" i="3"/>
  <c r="N176" i="3"/>
  <c r="BF176" i="3" s="1"/>
  <c r="BI175" i="3"/>
  <c r="BH175" i="3"/>
  <c r="BG175" i="3"/>
  <c r="BE175" i="3"/>
  <c r="AA175" i="3"/>
  <c r="Y175" i="3"/>
  <c r="W175" i="3"/>
  <c r="BK175" i="3"/>
  <c r="N175" i="3"/>
  <c r="BF175" i="3" s="1"/>
  <c r="BI174" i="3"/>
  <c r="BH174" i="3"/>
  <c r="BG174" i="3"/>
  <c r="BE174" i="3"/>
  <c r="AA174" i="3"/>
  <c r="Y174" i="3"/>
  <c r="W174" i="3"/>
  <c r="BK174" i="3"/>
  <c r="N174" i="3"/>
  <c r="BF174" i="3"/>
  <c r="BI173" i="3"/>
  <c r="BH173" i="3"/>
  <c r="BG173" i="3"/>
  <c r="BE173" i="3"/>
  <c r="AA173" i="3"/>
  <c r="Y173" i="3"/>
  <c r="W173" i="3"/>
  <c r="BK173" i="3"/>
  <c r="N173" i="3"/>
  <c r="BF173" i="3" s="1"/>
  <c r="BI172" i="3"/>
  <c r="BH172" i="3"/>
  <c r="BG172" i="3"/>
  <c r="BE172" i="3"/>
  <c r="AA172" i="3"/>
  <c r="Y172" i="3"/>
  <c r="W172" i="3"/>
  <c r="W159" i="3" s="1"/>
  <c r="BK172" i="3"/>
  <c r="N172" i="3"/>
  <c r="BF172" i="3" s="1"/>
  <c r="BI171" i="3"/>
  <c r="BH171" i="3"/>
  <c r="BG171" i="3"/>
  <c r="BE171" i="3"/>
  <c r="AA171" i="3"/>
  <c r="Y171" i="3"/>
  <c r="W171" i="3"/>
  <c r="BK171" i="3"/>
  <c r="N171" i="3"/>
  <c r="BF171" i="3" s="1"/>
  <c r="BI170" i="3"/>
  <c r="BH170" i="3"/>
  <c r="BG170" i="3"/>
  <c r="BE170" i="3"/>
  <c r="AA170" i="3"/>
  <c r="Y170" i="3"/>
  <c r="W170" i="3"/>
  <c r="BK170" i="3"/>
  <c r="N170" i="3"/>
  <c r="BF170" i="3" s="1"/>
  <c r="BI169" i="3"/>
  <c r="BH169" i="3"/>
  <c r="BG169" i="3"/>
  <c r="BE169" i="3"/>
  <c r="AA169" i="3"/>
  <c r="Y169" i="3"/>
  <c r="W169" i="3"/>
  <c r="BK169" i="3"/>
  <c r="N169" i="3"/>
  <c r="BF169" i="3" s="1"/>
  <c r="BI168" i="3"/>
  <c r="BH168" i="3"/>
  <c r="BG168" i="3"/>
  <c r="BE168" i="3"/>
  <c r="AA168" i="3"/>
  <c r="Y168" i="3"/>
  <c r="W168" i="3"/>
  <c r="BK168" i="3"/>
  <c r="N168" i="3"/>
  <c r="BF168" i="3" s="1"/>
  <c r="BI167" i="3"/>
  <c r="BH167" i="3"/>
  <c r="BG167" i="3"/>
  <c r="BE167" i="3"/>
  <c r="AA167" i="3"/>
  <c r="Y167" i="3"/>
  <c r="W167" i="3"/>
  <c r="BK167" i="3"/>
  <c r="N167" i="3"/>
  <c r="BF167" i="3" s="1"/>
  <c r="BI166" i="3"/>
  <c r="BH166" i="3"/>
  <c r="BG166" i="3"/>
  <c r="BE166" i="3"/>
  <c r="AA166" i="3"/>
  <c r="Y166" i="3"/>
  <c r="W166" i="3"/>
  <c r="BK166" i="3"/>
  <c r="N166" i="3"/>
  <c r="BF166" i="3"/>
  <c r="BI165" i="3"/>
  <c r="BH165" i="3"/>
  <c r="BG165" i="3"/>
  <c r="BE165" i="3"/>
  <c r="AA165" i="3"/>
  <c r="Y165" i="3"/>
  <c r="W165" i="3"/>
  <c r="BK165" i="3"/>
  <c r="N165" i="3"/>
  <c r="BF165" i="3" s="1"/>
  <c r="BI164" i="3"/>
  <c r="BH164" i="3"/>
  <c r="BG164" i="3"/>
  <c r="BE164" i="3"/>
  <c r="AA164" i="3"/>
  <c r="Y164" i="3"/>
  <c r="W164" i="3"/>
  <c r="BK164" i="3"/>
  <c r="N164" i="3"/>
  <c r="BF164" i="3" s="1"/>
  <c r="BI163" i="3"/>
  <c r="BH163" i="3"/>
  <c r="BG163" i="3"/>
  <c r="BE163" i="3"/>
  <c r="AA163" i="3"/>
  <c r="Y163" i="3"/>
  <c r="W163" i="3"/>
  <c r="BK163" i="3"/>
  <c r="N163" i="3"/>
  <c r="BF163" i="3" s="1"/>
  <c r="BI162" i="3"/>
  <c r="BH162" i="3"/>
  <c r="BG162" i="3"/>
  <c r="BE162" i="3"/>
  <c r="AA162" i="3"/>
  <c r="Y162" i="3"/>
  <c r="W162" i="3"/>
  <c r="BK162" i="3"/>
  <c r="N162" i="3"/>
  <c r="BF162" i="3" s="1"/>
  <c r="BI161" i="3"/>
  <c r="BH161" i="3"/>
  <c r="BG161" i="3"/>
  <c r="BE161" i="3"/>
  <c r="AA161" i="3"/>
  <c r="Y161" i="3"/>
  <c r="W161" i="3"/>
  <c r="BK161" i="3"/>
  <c r="N161" i="3"/>
  <c r="BF161" i="3" s="1"/>
  <c r="BI160" i="3"/>
  <c r="BH160" i="3"/>
  <c r="BG160" i="3"/>
  <c r="BE160" i="3"/>
  <c r="AA160" i="3"/>
  <c r="Y160" i="3"/>
  <c r="W160" i="3"/>
  <c r="BK160" i="3"/>
  <c r="N160" i="3"/>
  <c r="BF160" i="3" s="1"/>
  <c r="BI158" i="3"/>
  <c r="BH158" i="3"/>
  <c r="BG158" i="3"/>
  <c r="BE158" i="3"/>
  <c r="AA158" i="3"/>
  <c r="Y158" i="3"/>
  <c r="W158" i="3"/>
  <c r="BK158" i="3"/>
  <c r="N158" i="3"/>
  <c r="BF158" i="3"/>
  <c r="BI157" i="3"/>
  <c r="BH157" i="3"/>
  <c r="BG157" i="3"/>
  <c r="BE157" i="3"/>
  <c r="AA157" i="3"/>
  <c r="Y157" i="3"/>
  <c r="W157" i="3"/>
  <c r="BK157" i="3"/>
  <c r="N157" i="3"/>
  <c r="BF157" i="3" s="1"/>
  <c r="BI156" i="3"/>
  <c r="BH156" i="3"/>
  <c r="BG156" i="3"/>
  <c r="BE156" i="3"/>
  <c r="AA156" i="3"/>
  <c r="Y156" i="3"/>
  <c r="W156" i="3"/>
  <c r="BK156" i="3"/>
  <c r="N156" i="3"/>
  <c r="BF156" i="3"/>
  <c r="BI155" i="3"/>
  <c r="BH155" i="3"/>
  <c r="BG155" i="3"/>
  <c r="BE155" i="3"/>
  <c r="AA155" i="3"/>
  <c r="Y155" i="3"/>
  <c r="W155" i="3"/>
  <c r="BK155" i="3"/>
  <c r="N155" i="3"/>
  <c r="BF155" i="3" s="1"/>
  <c r="BI154" i="3"/>
  <c r="BH154" i="3"/>
  <c r="BG154" i="3"/>
  <c r="BE154" i="3"/>
  <c r="AA154" i="3"/>
  <c r="Y154" i="3"/>
  <c r="W154" i="3"/>
  <c r="BK154" i="3"/>
  <c r="N154" i="3"/>
  <c r="BF154" i="3" s="1"/>
  <c r="BI153" i="3"/>
  <c r="BH153" i="3"/>
  <c r="BG153" i="3"/>
  <c r="BE153" i="3"/>
  <c r="AA153" i="3"/>
  <c r="Y153" i="3"/>
  <c r="W153" i="3"/>
  <c r="BK153" i="3"/>
  <c r="N153" i="3"/>
  <c r="BF153" i="3" s="1"/>
  <c r="BI152" i="3"/>
  <c r="BH152" i="3"/>
  <c r="BG152" i="3"/>
  <c r="BE152" i="3"/>
  <c r="AA152" i="3"/>
  <c r="Y152" i="3"/>
  <c r="W152" i="3"/>
  <c r="BK152" i="3"/>
  <c r="N152" i="3"/>
  <c r="BF152" i="3" s="1"/>
  <c r="BI151" i="3"/>
  <c r="BH151" i="3"/>
  <c r="BG151" i="3"/>
  <c r="BE151" i="3"/>
  <c r="AA151" i="3"/>
  <c r="Y151" i="3"/>
  <c r="W151" i="3"/>
  <c r="BK151" i="3"/>
  <c r="N151" i="3"/>
  <c r="BF151" i="3" s="1"/>
  <c r="BI150" i="3"/>
  <c r="BH150" i="3"/>
  <c r="BG150" i="3"/>
  <c r="BE150" i="3"/>
  <c r="AA150" i="3"/>
  <c r="Y150" i="3"/>
  <c r="W150" i="3"/>
  <c r="BK150" i="3"/>
  <c r="N150" i="3"/>
  <c r="BF150" i="3"/>
  <c r="BI149" i="3"/>
  <c r="BH149" i="3"/>
  <c r="BG149" i="3"/>
  <c r="BE149" i="3"/>
  <c r="AA149" i="3"/>
  <c r="Y149" i="3"/>
  <c r="W149" i="3"/>
  <c r="BK149" i="3"/>
  <c r="N149" i="3"/>
  <c r="BF149" i="3" s="1"/>
  <c r="BI148" i="3"/>
  <c r="BH148" i="3"/>
  <c r="BG148" i="3"/>
  <c r="BE148" i="3"/>
  <c r="AA148" i="3"/>
  <c r="Y148" i="3"/>
  <c r="W148" i="3"/>
  <c r="BK148" i="3"/>
  <c r="N148" i="3"/>
  <c r="BF148" i="3" s="1"/>
  <c r="BI147" i="3"/>
  <c r="BH147" i="3"/>
  <c r="BG147" i="3"/>
  <c r="BE147" i="3"/>
  <c r="AA147" i="3"/>
  <c r="Y147" i="3"/>
  <c r="W147" i="3"/>
  <c r="BK147" i="3"/>
  <c r="N147" i="3"/>
  <c r="BF147" i="3" s="1"/>
  <c r="BI146" i="3"/>
  <c r="BH146" i="3"/>
  <c r="BG146" i="3"/>
  <c r="BE146" i="3"/>
  <c r="AA146" i="3"/>
  <c r="Y146" i="3"/>
  <c r="W146" i="3"/>
  <c r="BK146" i="3"/>
  <c r="N146" i="3"/>
  <c r="BF146" i="3" s="1"/>
  <c r="BI145" i="3"/>
  <c r="BH145" i="3"/>
  <c r="BG145" i="3"/>
  <c r="BE145" i="3"/>
  <c r="AA145" i="3"/>
  <c r="Y145" i="3"/>
  <c r="W145" i="3"/>
  <c r="BK145" i="3"/>
  <c r="N145" i="3"/>
  <c r="BF145" i="3" s="1"/>
  <c r="BI144" i="3"/>
  <c r="BH144" i="3"/>
  <c r="BG144" i="3"/>
  <c r="BE144" i="3"/>
  <c r="AA144" i="3"/>
  <c r="Y144" i="3"/>
  <c r="W144" i="3"/>
  <c r="BK144" i="3"/>
  <c r="N144" i="3"/>
  <c r="BF144" i="3" s="1"/>
  <c r="BI143" i="3"/>
  <c r="BH143" i="3"/>
  <c r="BG143" i="3"/>
  <c r="BE143" i="3"/>
  <c r="AA143" i="3"/>
  <c r="Y143" i="3"/>
  <c r="W143" i="3"/>
  <c r="BK143" i="3"/>
  <c r="N143" i="3"/>
  <c r="BF143" i="3" s="1"/>
  <c r="BI142" i="3"/>
  <c r="BH142" i="3"/>
  <c r="BG142" i="3"/>
  <c r="BE142" i="3"/>
  <c r="AA142" i="3"/>
  <c r="Y142" i="3"/>
  <c r="W142" i="3"/>
  <c r="BK142" i="3"/>
  <c r="N142" i="3"/>
  <c r="BF142" i="3"/>
  <c r="BI141" i="3"/>
  <c r="BH141" i="3"/>
  <c r="BG141" i="3"/>
  <c r="BE141" i="3"/>
  <c r="AA141" i="3"/>
  <c r="Y141" i="3"/>
  <c r="W141" i="3"/>
  <c r="BK141" i="3"/>
  <c r="N141" i="3"/>
  <c r="BF141" i="3" s="1"/>
  <c r="BI140" i="3"/>
  <c r="BH140" i="3"/>
  <c r="BG140" i="3"/>
  <c r="BE140" i="3"/>
  <c r="AA140" i="3"/>
  <c r="Y140" i="3"/>
  <c r="W140" i="3"/>
  <c r="BK140" i="3"/>
  <c r="N140" i="3"/>
  <c r="BF140" i="3" s="1"/>
  <c r="BI139" i="3"/>
  <c r="BH139" i="3"/>
  <c r="BG139" i="3"/>
  <c r="BE139" i="3"/>
  <c r="AA139" i="3"/>
  <c r="Y139" i="3"/>
  <c r="W139" i="3"/>
  <c r="BK139" i="3"/>
  <c r="N139" i="3"/>
  <c r="BF139" i="3" s="1"/>
  <c r="BI138" i="3"/>
  <c r="BH138" i="3"/>
  <c r="BG138" i="3"/>
  <c r="BE138" i="3"/>
  <c r="AA138" i="3"/>
  <c r="Y138" i="3"/>
  <c r="W138" i="3"/>
  <c r="BK138" i="3"/>
  <c r="N138" i="3"/>
  <c r="BF138" i="3" s="1"/>
  <c r="BI135" i="3"/>
  <c r="BH135" i="3"/>
  <c r="BG135" i="3"/>
  <c r="BE135" i="3"/>
  <c r="AA135" i="3"/>
  <c r="Y135" i="3"/>
  <c r="W135" i="3"/>
  <c r="BK135" i="3"/>
  <c r="N135" i="3"/>
  <c r="BF135" i="3" s="1"/>
  <c r="BI134" i="3"/>
  <c r="BH134" i="3"/>
  <c r="BG134" i="3"/>
  <c r="BE134" i="3"/>
  <c r="AA134" i="3"/>
  <c r="Y134" i="3"/>
  <c r="W134" i="3"/>
  <c r="BK134" i="3"/>
  <c r="N134" i="3"/>
  <c r="BF134" i="3"/>
  <c r="BI133" i="3"/>
  <c r="BH133" i="3"/>
  <c r="BG133" i="3"/>
  <c r="BE133" i="3"/>
  <c r="AA133" i="3"/>
  <c r="Y133" i="3"/>
  <c r="W133" i="3"/>
  <c r="BK133" i="3"/>
  <c r="N133" i="3"/>
  <c r="BF133" i="3" s="1"/>
  <c r="BI132" i="3"/>
  <c r="BH132" i="3"/>
  <c r="BG132" i="3"/>
  <c r="BE132" i="3"/>
  <c r="AA132" i="3"/>
  <c r="AA131" i="3" s="1"/>
  <c r="AA130" i="3" s="1"/>
  <c r="Y132" i="3"/>
  <c r="Y131" i="3" s="1"/>
  <c r="Y130" i="3" s="1"/>
  <c r="W132" i="3"/>
  <c r="BK132" i="3"/>
  <c r="N132" i="3"/>
  <c r="BF132" i="3" s="1"/>
  <c r="M124" i="3"/>
  <c r="F124" i="3"/>
  <c r="F122" i="3"/>
  <c r="F120" i="3"/>
  <c r="BI108" i="3"/>
  <c r="BH108" i="3"/>
  <c r="BG108" i="3"/>
  <c r="BE108" i="3"/>
  <c r="BI107" i="3"/>
  <c r="BH107" i="3"/>
  <c r="BG107" i="3"/>
  <c r="BE107" i="3"/>
  <c r="BI106" i="3"/>
  <c r="BH106" i="3"/>
  <c r="BG106" i="3"/>
  <c r="BE106" i="3"/>
  <c r="BI105" i="3"/>
  <c r="BH105" i="3"/>
  <c r="BG105" i="3"/>
  <c r="BE105" i="3"/>
  <c r="BI104" i="3"/>
  <c r="BH104" i="3"/>
  <c r="BG104" i="3"/>
  <c r="BE104" i="3"/>
  <c r="BI103" i="3"/>
  <c r="BH103" i="3"/>
  <c r="BG103" i="3"/>
  <c r="BE103" i="3"/>
  <c r="M84" i="3"/>
  <c r="F84" i="3"/>
  <c r="F82" i="3"/>
  <c r="F80" i="3"/>
  <c r="O22" i="3"/>
  <c r="E22" i="3"/>
  <c r="M125" i="3" s="1"/>
  <c r="O21" i="3"/>
  <c r="O16" i="3"/>
  <c r="E16" i="3"/>
  <c r="F125" i="3" s="1"/>
  <c r="O15" i="3"/>
  <c r="O10" i="3"/>
  <c r="M122" i="3" s="1"/>
  <c r="M82" i="3"/>
  <c r="F6" i="3"/>
  <c r="AY89" i="1"/>
  <c r="AX89" i="1"/>
  <c r="BI333" i="2"/>
  <c r="BH333" i="2"/>
  <c r="BG333" i="2"/>
  <c r="BE333" i="2"/>
  <c r="BK333" i="2"/>
  <c r="N333" i="2" s="1"/>
  <c r="BF333" i="2" s="1"/>
  <c r="BI332" i="2"/>
  <c r="BH332" i="2"/>
  <c r="BG332" i="2"/>
  <c r="BE332" i="2"/>
  <c r="BK332" i="2"/>
  <c r="N332" i="2" s="1"/>
  <c r="BF332" i="2" s="1"/>
  <c r="BI331" i="2"/>
  <c r="BH331" i="2"/>
  <c r="BG331" i="2"/>
  <c r="BE331" i="2"/>
  <c r="BK331" i="2"/>
  <c r="BI329" i="2"/>
  <c r="BH329" i="2"/>
  <c r="BG329" i="2"/>
  <c r="BE329" i="2"/>
  <c r="AA329" i="2"/>
  <c r="AA328" i="2" s="1"/>
  <c r="Y329" i="2"/>
  <c r="Y328" i="2" s="1"/>
  <c r="W329" i="2"/>
  <c r="W328" i="2" s="1"/>
  <c r="BK329" i="2"/>
  <c r="BK328" i="2" s="1"/>
  <c r="N328" i="2" s="1"/>
  <c r="N114" i="2" s="1"/>
  <c r="N329" i="2"/>
  <c r="BF329" i="2" s="1"/>
  <c r="BI327" i="2"/>
  <c r="BH327" i="2"/>
  <c r="BG327" i="2"/>
  <c r="BE327" i="2"/>
  <c r="AA327" i="2"/>
  <c r="Y327" i="2"/>
  <c r="W327" i="2"/>
  <c r="BK327" i="2"/>
  <c r="N327" i="2"/>
  <c r="BF327" i="2" s="1"/>
  <c r="BI326" i="2"/>
  <c r="BH326" i="2"/>
  <c r="BG326" i="2"/>
  <c r="BE326" i="2"/>
  <c r="AA326" i="2"/>
  <c r="Y326" i="2"/>
  <c r="W326" i="2"/>
  <c r="BK326" i="2"/>
  <c r="N326" i="2"/>
  <c r="BF326" i="2" s="1"/>
  <c r="BI325" i="2"/>
  <c r="BH325" i="2"/>
  <c r="BG325" i="2"/>
  <c r="BE325" i="2"/>
  <c r="AA325" i="2"/>
  <c r="Y325" i="2"/>
  <c r="Y324" i="2" s="1"/>
  <c r="Y323" i="2" s="1"/>
  <c r="W325" i="2"/>
  <c r="BK325" i="2"/>
  <c r="BK324" i="2" s="1"/>
  <c r="N325" i="2"/>
  <c r="BF325" i="2" s="1"/>
  <c r="BI322" i="2"/>
  <c r="BH322" i="2"/>
  <c r="BG322" i="2"/>
  <c r="BE322" i="2"/>
  <c r="AA322" i="2"/>
  <c r="Y322" i="2"/>
  <c r="W322" i="2"/>
  <c r="BK322" i="2"/>
  <c r="N322" i="2"/>
  <c r="BF322" i="2" s="1"/>
  <c r="BI321" i="2"/>
  <c r="BH321" i="2"/>
  <c r="BG321" i="2"/>
  <c r="BE321" i="2"/>
  <c r="AA321" i="2"/>
  <c r="Y321" i="2"/>
  <c r="W321" i="2"/>
  <c r="BK321" i="2"/>
  <c r="N321" i="2"/>
  <c r="BF321" i="2" s="1"/>
  <c r="BI320" i="2"/>
  <c r="BH320" i="2"/>
  <c r="BG320" i="2"/>
  <c r="BE320" i="2"/>
  <c r="AA320" i="2"/>
  <c r="Y320" i="2"/>
  <c r="W320" i="2"/>
  <c r="BK320" i="2"/>
  <c r="N320" i="2"/>
  <c r="BF320" i="2" s="1"/>
  <c r="BI319" i="2"/>
  <c r="BH319" i="2"/>
  <c r="BG319" i="2"/>
  <c r="BE319" i="2"/>
  <c r="AA319" i="2"/>
  <c r="Y319" i="2"/>
  <c r="W319" i="2"/>
  <c r="BK319" i="2"/>
  <c r="N319" i="2"/>
  <c r="BF319" i="2"/>
  <c r="BI318" i="2"/>
  <c r="BH318" i="2"/>
  <c r="BG318" i="2"/>
  <c r="BE318" i="2"/>
  <c r="AA318" i="2"/>
  <c r="Y318" i="2"/>
  <c r="W318" i="2"/>
  <c r="BK318" i="2"/>
  <c r="N318" i="2"/>
  <c r="BF318" i="2" s="1"/>
  <c r="BI317" i="2"/>
  <c r="BH317" i="2"/>
  <c r="BG317" i="2"/>
  <c r="BE317" i="2"/>
  <c r="AA317" i="2"/>
  <c r="Y317" i="2"/>
  <c r="W317" i="2"/>
  <c r="BK317" i="2"/>
  <c r="N317" i="2"/>
  <c r="BF317" i="2" s="1"/>
  <c r="BI316" i="2"/>
  <c r="BH316" i="2"/>
  <c r="BG316" i="2"/>
  <c r="BE316" i="2"/>
  <c r="AA316" i="2"/>
  <c r="Y316" i="2"/>
  <c r="W316" i="2"/>
  <c r="BK316" i="2"/>
  <c r="N316" i="2"/>
  <c r="BF316" i="2" s="1"/>
  <c r="BI315" i="2"/>
  <c r="BH315" i="2"/>
  <c r="BG315" i="2"/>
  <c r="BE315" i="2"/>
  <c r="AA315" i="2"/>
  <c r="Y315" i="2"/>
  <c r="Y314" i="2" s="1"/>
  <c r="Y313" i="2" s="1"/>
  <c r="W315" i="2"/>
  <c r="BK315" i="2"/>
  <c r="BK314" i="2" s="1"/>
  <c r="N315" i="2"/>
  <c r="BF315" i="2" s="1"/>
  <c r="BI312" i="2"/>
  <c r="BH312" i="2"/>
  <c r="BG312" i="2"/>
  <c r="BE312" i="2"/>
  <c r="AA312" i="2"/>
  <c r="Y312" i="2"/>
  <c r="W312" i="2"/>
  <c r="BK312" i="2"/>
  <c r="N312" i="2"/>
  <c r="BF312" i="2" s="1"/>
  <c r="BI311" i="2"/>
  <c r="BH311" i="2"/>
  <c r="BG311" i="2"/>
  <c r="BE311" i="2"/>
  <c r="AA311" i="2"/>
  <c r="Y311" i="2"/>
  <c r="W311" i="2"/>
  <c r="BK311" i="2"/>
  <c r="N311" i="2"/>
  <c r="BF311" i="2"/>
  <c r="BI310" i="2"/>
  <c r="BH310" i="2"/>
  <c r="BG310" i="2"/>
  <c r="BE310" i="2"/>
  <c r="AA310" i="2"/>
  <c r="Y310" i="2"/>
  <c r="W310" i="2"/>
  <c r="W309" i="2" s="1"/>
  <c r="BK310" i="2"/>
  <c r="N310" i="2"/>
  <c r="BF310" i="2" s="1"/>
  <c r="BI308" i="2"/>
  <c r="BH308" i="2"/>
  <c r="BG308" i="2"/>
  <c r="BE308" i="2"/>
  <c r="AA308" i="2"/>
  <c r="Y308" i="2"/>
  <c r="W308" i="2"/>
  <c r="BK308" i="2"/>
  <c r="N308" i="2"/>
  <c r="BF308" i="2" s="1"/>
  <c r="BI307" i="2"/>
  <c r="BH307" i="2"/>
  <c r="BG307" i="2"/>
  <c r="BE307" i="2"/>
  <c r="AA307" i="2"/>
  <c r="Y307" i="2"/>
  <c r="W307" i="2"/>
  <c r="BK307" i="2"/>
  <c r="N307" i="2"/>
  <c r="BF307" i="2" s="1"/>
  <c r="BI306" i="2"/>
  <c r="BH306" i="2"/>
  <c r="BG306" i="2"/>
  <c r="BE306" i="2"/>
  <c r="AA306" i="2"/>
  <c r="Y306" i="2"/>
  <c r="W306" i="2"/>
  <c r="BK306" i="2"/>
  <c r="N306" i="2"/>
  <c r="BF306" i="2" s="1"/>
  <c r="BI305" i="2"/>
  <c r="BH305" i="2"/>
  <c r="BG305" i="2"/>
  <c r="BE305" i="2"/>
  <c r="AA305" i="2"/>
  <c r="Y305" i="2"/>
  <c r="W305" i="2"/>
  <c r="BK305" i="2"/>
  <c r="N305" i="2"/>
  <c r="BF305" i="2"/>
  <c r="BI304" i="2"/>
  <c r="BH304" i="2"/>
  <c r="BG304" i="2"/>
  <c r="BE304" i="2"/>
  <c r="AA304" i="2"/>
  <c r="Y304" i="2"/>
  <c r="W304" i="2"/>
  <c r="BK304" i="2"/>
  <c r="N304" i="2"/>
  <c r="BF304" i="2" s="1"/>
  <c r="BI303" i="2"/>
  <c r="BH303" i="2"/>
  <c r="BG303" i="2"/>
  <c r="BE303" i="2"/>
  <c r="AA303" i="2"/>
  <c r="Y303" i="2"/>
  <c r="W303" i="2"/>
  <c r="BK303" i="2"/>
  <c r="N303" i="2"/>
  <c r="BF303" i="2"/>
  <c r="BI302" i="2"/>
  <c r="BH302" i="2"/>
  <c r="BG302" i="2"/>
  <c r="BE302" i="2"/>
  <c r="AA302" i="2"/>
  <c r="Y302" i="2"/>
  <c r="W302" i="2"/>
  <c r="BK302" i="2"/>
  <c r="N302" i="2"/>
  <c r="BF302" i="2" s="1"/>
  <c r="BI301" i="2"/>
  <c r="BH301" i="2"/>
  <c r="BG301" i="2"/>
  <c r="BE301" i="2"/>
  <c r="AA301" i="2"/>
  <c r="Y301" i="2"/>
  <c r="W301" i="2"/>
  <c r="BK301" i="2"/>
  <c r="BK299" i="2" s="1"/>
  <c r="N299" i="2" s="1"/>
  <c r="N108" i="2" s="1"/>
  <c r="N301" i="2"/>
  <c r="BF301" i="2" s="1"/>
  <c r="BI300" i="2"/>
  <c r="BH300" i="2"/>
  <c r="BG300" i="2"/>
  <c r="BE300" i="2"/>
  <c r="AA300" i="2"/>
  <c r="AA299" i="2" s="1"/>
  <c r="Y300" i="2"/>
  <c r="W300" i="2"/>
  <c r="BK300" i="2"/>
  <c r="N300" i="2"/>
  <c r="BF300" i="2" s="1"/>
  <c r="BI298" i="2"/>
  <c r="BH298" i="2"/>
  <c r="BG298" i="2"/>
  <c r="BE298" i="2"/>
  <c r="AA298" i="2"/>
  <c r="Y298" i="2"/>
  <c r="W298" i="2"/>
  <c r="BK298" i="2"/>
  <c r="N298" i="2"/>
  <c r="BF298" i="2" s="1"/>
  <c r="BI297" i="2"/>
  <c r="BH297" i="2"/>
  <c r="BG297" i="2"/>
  <c r="BE297" i="2"/>
  <c r="AA297" i="2"/>
  <c r="Y297" i="2"/>
  <c r="W297" i="2"/>
  <c r="BK297" i="2"/>
  <c r="N297" i="2"/>
  <c r="BF297" i="2"/>
  <c r="BI296" i="2"/>
  <c r="BH296" i="2"/>
  <c r="BG296" i="2"/>
  <c r="BE296" i="2"/>
  <c r="AA296" i="2"/>
  <c r="Y296" i="2"/>
  <c r="W296" i="2"/>
  <c r="BK296" i="2"/>
  <c r="N296" i="2"/>
  <c r="BF296" i="2" s="1"/>
  <c r="BI295" i="2"/>
  <c r="BH295" i="2"/>
  <c r="BG295" i="2"/>
  <c r="BE295" i="2"/>
  <c r="AA295" i="2"/>
  <c r="Y295" i="2"/>
  <c r="W295" i="2"/>
  <c r="BK295" i="2"/>
  <c r="BK293" i="2" s="1"/>
  <c r="N295" i="2"/>
  <c r="BF295" i="2" s="1"/>
  <c r="BI294" i="2"/>
  <c r="BH294" i="2"/>
  <c r="BG294" i="2"/>
  <c r="BE294" i="2"/>
  <c r="AA294" i="2"/>
  <c r="Y294" i="2"/>
  <c r="W294" i="2"/>
  <c r="W293" i="2" s="1"/>
  <c r="BK294" i="2"/>
  <c r="N293" i="2"/>
  <c r="N107" i="2" s="1"/>
  <c r="N294" i="2"/>
  <c r="BF294" i="2" s="1"/>
  <c r="BI292" i="2"/>
  <c r="BH292" i="2"/>
  <c r="BG292" i="2"/>
  <c r="BE292" i="2"/>
  <c r="AA292" i="2"/>
  <c r="Y292" i="2"/>
  <c r="W292" i="2"/>
  <c r="BK292" i="2"/>
  <c r="N292" i="2"/>
  <c r="BF292" i="2" s="1"/>
  <c r="BI291" i="2"/>
  <c r="BH291" i="2"/>
  <c r="BG291" i="2"/>
  <c r="BE291" i="2"/>
  <c r="AA291" i="2"/>
  <c r="Y291" i="2"/>
  <c r="W291" i="2"/>
  <c r="BK291" i="2"/>
  <c r="N291" i="2"/>
  <c r="BF291" i="2"/>
  <c r="BI290" i="2"/>
  <c r="BH290" i="2"/>
  <c r="BG290" i="2"/>
  <c r="BE290" i="2"/>
  <c r="AA290" i="2"/>
  <c r="Y290" i="2"/>
  <c r="W290" i="2"/>
  <c r="BK290" i="2"/>
  <c r="N290" i="2"/>
  <c r="BF290" i="2" s="1"/>
  <c r="BI289" i="2"/>
  <c r="BH289" i="2"/>
  <c r="BG289" i="2"/>
  <c r="BE289" i="2"/>
  <c r="AA289" i="2"/>
  <c r="Y289" i="2"/>
  <c r="W289" i="2"/>
  <c r="BK289" i="2"/>
  <c r="N289" i="2"/>
  <c r="BF289" i="2" s="1"/>
  <c r="BI288" i="2"/>
  <c r="BH288" i="2"/>
  <c r="BG288" i="2"/>
  <c r="BE288" i="2"/>
  <c r="AA288" i="2"/>
  <c r="Y288" i="2"/>
  <c r="W288" i="2"/>
  <c r="BK288" i="2"/>
  <c r="N288" i="2"/>
  <c r="BF288" i="2" s="1"/>
  <c r="BI287" i="2"/>
  <c r="BH287" i="2"/>
  <c r="BG287" i="2"/>
  <c r="BE287" i="2"/>
  <c r="AA287" i="2"/>
  <c r="Y287" i="2"/>
  <c r="W287" i="2"/>
  <c r="BK287" i="2"/>
  <c r="N287" i="2"/>
  <c r="BF287" i="2" s="1"/>
  <c r="BI286" i="2"/>
  <c r="BH286" i="2"/>
  <c r="BG286" i="2"/>
  <c r="BE286" i="2"/>
  <c r="AA286" i="2"/>
  <c r="Y286" i="2"/>
  <c r="W286" i="2"/>
  <c r="BK286" i="2"/>
  <c r="N286" i="2"/>
  <c r="BF286" i="2" s="1"/>
  <c r="BI285" i="2"/>
  <c r="BH285" i="2"/>
  <c r="BG285" i="2"/>
  <c r="BE285" i="2"/>
  <c r="AA285" i="2"/>
  <c r="Y285" i="2"/>
  <c r="W285" i="2"/>
  <c r="BK285" i="2"/>
  <c r="N285" i="2"/>
  <c r="BF285" i="2" s="1"/>
  <c r="BI284" i="2"/>
  <c r="BH284" i="2"/>
  <c r="BG284" i="2"/>
  <c r="BE284" i="2"/>
  <c r="AA284" i="2"/>
  <c r="Y284" i="2"/>
  <c r="W284" i="2"/>
  <c r="BK284" i="2"/>
  <c r="N284" i="2"/>
  <c r="BF284" i="2" s="1"/>
  <c r="BI283" i="2"/>
  <c r="BH283" i="2"/>
  <c r="BG283" i="2"/>
  <c r="BE283" i="2"/>
  <c r="AA283" i="2"/>
  <c r="Y283" i="2"/>
  <c r="W283" i="2"/>
  <c r="BK283" i="2"/>
  <c r="N283" i="2"/>
  <c r="BF283" i="2"/>
  <c r="BI282" i="2"/>
  <c r="BH282" i="2"/>
  <c r="BG282" i="2"/>
  <c r="BE282" i="2"/>
  <c r="AA282" i="2"/>
  <c r="Y282" i="2"/>
  <c r="W282" i="2"/>
  <c r="BK282" i="2"/>
  <c r="N282" i="2"/>
  <c r="BF282" i="2" s="1"/>
  <c r="BI280" i="2"/>
  <c r="BH280" i="2"/>
  <c r="BG280" i="2"/>
  <c r="BE280" i="2"/>
  <c r="AA280" i="2"/>
  <c r="Y280" i="2"/>
  <c r="W280" i="2"/>
  <c r="BK280" i="2"/>
  <c r="N280" i="2"/>
  <c r="BF280" i="2" s="1"/>
  <c r="BI279" i="2"/>
  <c r="BH279" i="2"/>
  <c r="BG279" i="2"/>
  <c r="BE279" i="2"/>
  <c r="AA279" i="2"/>
  <c r="Y279" i="2"/>
  <c r="W279" i="2"/>
  <c r="BK279" i="2"/>
  <c r="N279" i="2"/>
  <c r="BF279" i="2" s="1"/>
  <c r="BI278" i="2"/>
  <c r="BH278" i="2"/>
  <c r="BG278" i="2"/>
  <c r="BE278" i="2"/>
  <c r="AA278" i="2"/>
  <c r="Y278" i="2"/>
  <c r="W278" i="2"/>
  <c r="BK278" i="2"/>
  <c r="N278" i="2"/>
  <c r="BF278" i="2" s="1"/>
  <c r="BI277" i="2"/>
  <c r="BH277" i="2"/>
  <c r="BG277" i="2"/>
  <c r="BE277" i="2"/>
  <c r="AA277" i="2"/>
  <c r="Y277" i="2"/>
  <c r="W277" i="2"/>
  <c r="BK277" i="2"/>
  <c r="N277" i="2"/>
  <c r="BF277" i="2"/>
  <c r="BI276" i="2"/>
  <c r="BH276" i="2"/>
  <c r="BG276" i="2"/>
  <c r="BE276" i="2"/>
  <c r="AA276" i="2"/>
  <c r="Y276" i="2"/>
  <c r="W276" i="2"/>
  <c r="BK276" i="2"/>
  <c r="N276" i="2"/>
  <c r="BF276" i="2" s="1"/>
  <c r="BI275" i="2"/>
  <c r="BH275" i="2"/>
  <c r="BG275" i="2"/>
  <c r="BE275" i="2"/>
  <c r="AA275" i="2"/>
  <c r="Y275" i="2"/>
  <c r="W275" i="2"/>
  <c r="BK275" i="2"/>
  <c r="N275" i="2"/>
  <c r="BF275" i="2" s="1"/>
  <c r="BI274" i="2"/>
  <c r="BH274" i="2"/>
  <c r="BG274" i="2"/>
  <c r="BE274" i="2"/>
  <c r="AA274" i="2"/>
  <c r="Y274" i="2"/>
  <c r="W274" i="2"/>
  <c r="BK274" i="2"/>
  <c r="N274" i="2"/>
  <c r="BF274" i="2" s="1"/>
  <c r="BI273" i="2"/>
  <c r="BH273" i="2"/>
  <c r="BG273" i="2"/>
  <c r="BE273" i="2"/>
  <c r="AA273" i="2"/>
  <c r="Y273" i="2"/>
  <c r="Y272" i="2" s="1"/>
  <c r="W273" i="2"/>
  <c r="BK273" i="2"/>
  <c r="BK272" i="2"/>
  <c r="N272" i="2" s="1"/>
  <c r="N105" i="2" s="1"/>
  <c r="N273" i="2"/>
  <c r="BF273" i="2"/>
  <c r="BI271" i="2"/>
  <c r="BH271" i="2"/>
  <c r="BG271" i="2"/>
  <c r="BE271" i="2"/>
  <c r="AA271" i="2"/>
  <c r="Y271" i="2"/>
  <c r="W271" i="2"/>
  <c r="BK271" i="2"/>
  <c r="N271" i="2"/>
  <c r="BF271" i="2"/>
  <c r="BI270" i="2"/>
  <c r="BH270" i="2"/>
  <c r="BG270" i="2"/>
  <c r="BE270" i="2"/>
  <c r="AA270" i="2"/>
  <c r="Y270" i="2"/>
  <c r="W270" i="2"/>
  <c r="BK270" i="2"/>
  <c r="N270" i="2"/>
  <c r="BF270" i="2" s="1"/>
  <c r="BI269" i="2"/>
  <c r="BH269" i="2"/>
  <c r="BG269" i="2"/>
  <c r="BE269" i="2"/>
  <c r="AA269" i="2"/>
  <c r="Y269" i="2"/>
  <c r="W269" i="2"/>
  <c r="BK269" i="2"/>
  <c r="N269" i="2"/>
  <c r="BF269" i="2" s="1"/>
  <c r="BI268" i="2"/>
  <c r="BH268" i="2"/>
  <c r="BG268" i="2"/>
  <c r="BE268" i="2"/>
  <c r="AA268" i="2"/>
  <c r="Y268" i="2"/>
  <c r="W268" i="2"/>
  <c r="BK268" i="2"/>
  <c r="N268" i="2"/>
  <c r="BF268" i="2" s="1"/>
  <c r="BI267" i="2"/>
  <c r="BH267" i="2"/>
  <c r="BG267" i="2"/>
  <c r="BE267" i="2"/>
  <c r="AA267" i="2"/>
  <c r="Y267" i="2"/>
  <c r="W267" i="2"/>
  <c r="BK267" i="2"/>
  <c r="N267" i="2"/>
  <c r="BF267" i="2"/>
  <c r="BI266" i="2"/>
  <c r="BH266" i="2"/>
  <c r="BG266" i="2"/>
  <c r="BE266" i="2"/>
  <c r="AA266" i="2"/>
  <c r="AA265" i="2" s="1"/>
  <c r="Y266" i="2"/>
  <c r="Y265" i="2" s="1"/>
  <c r="W266" i="2"/>
  <c r="W265" i="2"/>
  <c r="BK266" i="2"/>
  <c r="BK265" i="2" s="1"/>
  <c r="N265" i="2" s="1"/>
  <c r="N266" i="2"/>
  <c r="BF266" i="2"/>
  <c r="N104" i="2"/>
  <c r="BI263" i="2"/>
  <c r="BH263" i="2"/>
  <c r="BG263" i="2"/>
  <c r="BE263" i="2"/>
  <c r="AA263" i="2"/>
  <c r="Y263" i="2"/>
  <c r="W263" i="2"/>
  <c r="BK263" i="2"/>
  <c r="N263" i="2"/>
  <c r="BF263" i="2" s="1"/>
  <c r="BI262" i="2"/>
  <c r="BH262" i="2"/>
  <c r="BG262" i="2"/>
  <c r="BE262" i="2"/>
  <c r="AA262" i="2"/>
  <c r="Y262" i="2"/>
  <c r="W262" i="2"/>
  <c r="BK262" i="2"/>
  <c r="N262" i="2"/>
  <c r="BF262" i="2" s="1"/>
  <c r="BI261" i="2"/>
  <c r="BH261" i="2"/>
  <c r="BG261" i="2"/>
  <c r="BE261" i="2"/>
  <c r="AA261" i="2"/>
  <c r="Y261" i="2"/>
  <c r="Y260" i="2" s="1"/>
  <c r="W261" i="2"/>
  <c r="W260" i="2" s="1"/>
  <c r="BK261" i="2"/>
  <c r="BK260" i="2" s="1"/>
  <c r="N260" i="2" s="1"/>
  <c r="N102" i="2" s="1"/>
  <c r="N261" i="2"/>
  <c r="BF261" i="2"/>
  <c r="BI259" i="2"/>
  <c r="BH259" i="2"/>
  <c r="BG259" i="2"/>
  <c r="BE259" i="2"/>
  <c r="AA259" i="2"/>
  <c r="Y259" i="2"/>
  <c r="W259" i="2"/>
  <c r="BK259" i="2"/>
  <c r="N259" i="2"/>
  <c r="BF259" i="2" s="1"/>
  <c r="BI258" i="2"/>
  <c r="BH258" i="2"/>
  <c r="BG258" i="2"/>
  <c r="BE258" i="2"/>
  <c r="AA258" i="2"/>
  <c r="Y258" i="2"/>
  <c r="W258" i="2"/>
  <c r="BK258" i="2"/>
  <c r="N258" i="2"/>
  <c r="BF258" i="2" s="1"/>
  <c r="BI257" i="2"/>
  <c r="BH257" i="2"/>
  <c r="BG257" i="2"/>
  <c r="BE257" i="2"/>
  <c r="AA257" i="2"/>
  <c r="Y257" i="2"/>
  <c r="W257" i="2"/>
  <c r="BK257" i="2"/>
  <c r="N257" i="2"/>
  <c r="BF257" i="2" s="1"/>
  <c r="BI256" i="2"/>
  <c r="BH256" i="2"/>
  <c r="BG256" i="2"/>
  <c r="BE256" i="2"/>
  <c r="AA256" i="2"/>
  <c r="Y256" i="2"/>
  <c r="W256" i="2"/>
  <c r="BK256" i="2"/>
  <c r="N256" i="2"/>
  <c r="BF256" i="2" s="1"/>
  <c r="BI255" i="2"/>
  <c r="BH255" i="2"/>
  <c r="BG255" i="2"/>
  <c r="BE255" i="2"/>
  <c r="AA255" i="2"/>
  <c r="Y255" i="2"/>
  <c r="W255" i="2"/>
  <c r="BK255" i="2"/>
  <c r="N255" i="2"/>
  <c r="BF255" i="2" s="1"/>
  <c r="BI254" i="2"/>
  <c r="BH254" i="2"/>
  <c r="BG254" i="2"/>
  <c r="BE254" i="2"/>
  <c r="AA254" i="2"/>
  <c r="Y254" i="2"/>
  <c r="W254" i="2"/>
  <c r="BK254" i="2"/>
  <c r="N254" i="2"/>
  <c r="BF254" i="2" s="1"/>
  <c r="BI253" i="2"/>
  <c r="BH253" i="2"/>
  <c r="BG253" i="2"/>
  <c r="BE253" i="2"/>
  <c r="AA253" i="2"/>
  <c r="Y253" i="2"/>
  <c r="Y252" i="2" s="1"/>
  <c r="W253" i="2"/>
  <c r="W252" i="2" s="1"/>
  <c r="BK253" i="2"/>
  <c r="BK252" i="2" s="1"/>
  <c r="N252" i="2" s="1"/>
  <c r="N101" i="2" s="1"/>
  <c r="N253" i="2"/>
  <c r="BF253" i="2"/>
  <c r="BI251" i="2"/>
  <c r="BH251" i="2"/>
  <c r="BG251" i="2"/>
  <c r="BE251" i="2"/>
  <c r="AA251" i="2"/>
  <c r="Y251" i="2"/>
  <c r="W251" i="2"/>
  <c r="BK251" i="2"/>
  <c r="N251" i="2"/>
  <c r="BF251" i="2" s="1"/>
  <c r="BI250" i="2"/>
  <c r="BH250" i="2"/>
  <c r="BG250" i="2"/>
  <c r="BE250" i="2"/>
  <c r="AA250" i="2"/>
  <c r="Y250" i="2"/>
  <c r="W250" i="2"/>
  <c r="BK250" i="2"/>
  <c r="N250" i="2"/>
  <c r="BF250" i="2" s="1"/>
  <c r="BI249" i="2"/>
  <c r="BH249" i="2"/>
  <c r="BG249" i="2"/>
  <c r="BE249" i="2"/>
  <c r="AA249" i="2"/>
  <c r="Y249" i="2"/>
  <c r="W249" i="2"/>
  <c r="BK249" i="2"/>
  <c r="N249" i="2"/>
  <c r="BF249" i="2" s="1"/>
  <c r="BI248" i="2"/>
  <c r="BH248" i="2"/>
  <c r="BG248" i="2"/>
  <c r="BE248" i="2"/>
  <c r="AA248" i="2"/>
  <c r="Y248" i="2"/>
  <c r="W248" i="2"/>
  <c r="BK248" i="2"/>
  <c r="N248" i="2"/>
  <c r="BF248" i="2" s="1"/>
  <c r="BI247" i="2"/>
  <c r="BH247" i="2"/>
  <c r="BG247" i="2"/>
  <c r="BE247" i="2"/>
  <c r="AA247" i="2"/>
  <c r="Y247" i="2"/>
  <c r="Y246" i="2" s="1"/>
  <c r="Y245" i="2" s="1"/>
  <c r="W247" i="2"/>
  <c r="BK247" i="2"/>
  <c r="BK246" i="2" s="1"/>
  <c r="N246" i="2" s="1"/>
  <c r="N100" i="2" s="1"/>
  <c r="N247" i="2"/>
  <c r="BF247" i="2"/>
  <c r="BI243" i="2"/>
  <c r="BH243" i="2"/>
  <c r="BG243" i="2"/>
  <c r="BE243" i="2"/>
  <c r="AA243" i="2"/>
  <c r="AA242" i="2" s="1"/>
  <c r="Y243" i="2"/>
  <c r="Y242" i="2" s="1"/>
  <c r="W243" i="2"/>
  <c r="W242" i="2" s="1"/>
  <c r="BK243" i="2"/>
  <c r="BK242" i="2" s="1"/>
  <c r="N242" i="2" s="1"/>
  <c r="N97" i="2" s="1"/>
  <c r="N243" i="2"/>
  <c r="BF243" i="2" s="1"/>
  <c r="BI241" i="2"/>
  <c r="BH241" i="2"/>
  <c r="BG241" i="2"/>
  <c r="BE241" i="2"/>
  <c r="AA241" i="2"/>
  <c r="Y241" i="2"/>
  <c r="W241" i="2"/>
  <c r="BK241" i="2"/>
  <c r="N241" i="2"/>
  <c r="BF241" i="2" s="1"/>
  <c r="BI240" i="2"/>
  <c r="BH240" i="2"/>
  <c r="BG240" i="2"/>
  <c r="BE240" i="2"/>
  <c r="AA240" i="2"/>
  <c r="Y240" i="2"/>
  <c r="W240" i="2"/>
  <c r="BK240" i="2"/>
  <c r="N240" i="2"/>
  <c r="BF240" i="2" s="1"/>
  <c r="BI239" i="2"/>
  <c r="BH239" i="2"/>
  <c r="BG239" i="2"/>
  <c r="BE239" i="2"/>
  <c r="AA239" i="2"/>
  <c r="Y239" i="2"/>
  <c r="W239" i="2"/>
  <c r="BK239" i="2"/>
  <c r="N239" i="2"/>
  <c r="BF239" i="2" s="1"/>
  <c r="BI238" i="2"/>
  <c r="BH238" i="2"/>
  <c r="BG238" i="2"/>
  <c r="BE238" i="2"/>
  <c r="AA238" i="2"/>
  <c r="Y238" i="2"/>
  <c r="W238" i="2"/>
  <c r="BK238" i="2"/>
  <c r="N238" i="2"/>
  <c r="BF238" i="2" s="1"/>
  <c r="BI237" i="2"/>
  <c r="BH237" i="2"/>
  <c r="BG237" i="2"/>
  <c r="BE237" i="2"/>
  <c r="AA237" i="2"/>
  <c r="Y237" i="2"/>
  <c r="W237" i="2"/>
  <c r="BK237" i="2"/>
  <c r="N237" i="2"/>
  <c r="BF237" i="2" s="1"/>
  <c r="BI236" i="2"/>
  <c r="BH236" i="2"/>
  <c r="BG236" i="2"/>
  <c r="BE236" i="2"/>
  <c r="AA236" i="2"/>
  <c r="Y236" i="2"/>
  <c r="W236" i="2"/>
  <c r="BK236" i="2"/>
  <c r="N236" i="2"/>
  <c r="BF236" i="2" s="1"/>
  <c r="BI235" i="2"/>
  <c r="BH235" i="2"/>
  <c r="BG235" i="2"/>
  <c r="BE235" i="2"/>
  <c r="AA235" i="2"/>
  <c r="Y235" i="2"/>
  <c r="W235" i="2"/>
  <c r="BK235" i="2"/>
  <c r="N235" i="2"/>
  <c r="BF235" i="2" s="1"/>
  <c r="BI234" i="2"/>
  <c r="BH234" i="2"/>
  <c r="BG234" i="2"/>
  <c r="BE234" i="2"/>
  <c r="AA234" i="2"/>
  <c r="Y234" i="2"/>
  <c r="W234" i="2"/>
  <c r="BK234" i="2"/>
  <c r="N234" i="2"/>
  <c r="BF234" i="2" s="1"/>
  <c r="BI233" i="2"/>
  <c r="BH233" i="2"/>
  <c r="BG233" i="2"/>
  <c r="BE233" i="2"/>
  <c r="AA233" i="2"/>
  <c r="Y233" i="2"/>
  <c r="W233" i="2"/>
  <c r="BK233" i="2"/>
  <c r="N233" i="2"/>
  <c r="BF233" i="2" s="1"/>
  <c r="BI232" i="2"/>
  <c r="BH232" i="2"/>
  <c r="BG232" i="2"/>
  <c r="BE232" i="2"/>
  <c r="AA232" i="2"/>
  <c r="Y232" i="2"/>
  <c r="W232" i="2"/>
  <c r="BK232" i="2"/>
  <c r="N232" i="2"/>
  <c r="BF232" i="2" s="1"/>
  <c r="BI231" i="2"/>
  <c r="BH231" i="2"/>
  <c r="BG231" i="2"/>
  <c r="BE231" i="2"/>
  <c r="AA231" i="2"/>
  <c r="Y231" i="2"/>
  <c r="W231" i="2"/>
  <c r="BK231" i="2"/>
  <c r="N231" i="2"/>
  <c r="BF231" i="2" s="1"/>
  <c r="BI230" i="2"/>
  <c r="BH230" i="2"/>
  <c r="BG230" i="2"/>
  <c r="BE230" i="2"/>
  <c r="AA230" i="2"/>
  <c r="Y230" i="2"/>
  <c r="Y229" i="2" s="1"/>
  <c r="W230" i="2"/>
  <c r="W229" i="2" s="1"/>
  <c r="BK230" i="2"/>
  <c r="BK229" i="2" s="1"/>
  <c r="N229" i="2" s="1"/>
  <c r="N96" i="2" s="1"/>
  <c r="N230" i="2"/>
  <c r="BF230" i="2"/>
  <c r="BI228" i="2"/>
  <c r="BH228" i="2"/>
  <c r="BG228" i="2"/>
  <c r="BE228" i="2"/>
  <c r="AA228" i="2"/>
  <c r="Y228" i="2"/>
  <c r="W228" i="2"/>
  <c r="BK228" i="2"/>
  <c r="N228" i="2"/>
  <c r="BF228" i="2" s="1"/>
  <c r="BI227" i="2"/>
  <c r="BH227" i="2"/>
  <c r="BG227" i="2"/>
  <c r="BE227" i="2"/>
  <c r="AA227" i="2"/>
  <c r="Y227" i="2"/>
  <c r="W227" i="2"/>
  <c r="BK227" i="2"/>
  <c r="N227" i="2"/>
  <c r="BF227" i="2" s="1"/>
  <c r="BI226" i="2"/>
  <c r="BH226" i="2"/>
  <c r="BG226" i="2"/>
  <c r="BE226" i="2"/>
  <c r="AA226" i="2"/>
  <c r="Y226" i="2"/>
  <c r="W226" i="2"/>
  <c r="BK226" i="2"/>
  <c r="N226" i="2"/>
  <c r="BF226" i="2" s="1"/>
  <c r="BI225" i="2"/>
  <c r="BH225" i="2"/>
  <c r="BG225" i="2"/>
  <c r="BE225" i="2"/>
  <c r="AA225" i="2"/>
  <c r="Y225" i="2"/>
  <c r="W225" i="2"/>
  <c r="BK225" i="2"/>
  <c r="N225" i="2"/>
  <c r="BF225" i="2" s="1"/>
  <c r="BI224" i="2"/>
  <c r="BH224" i="2"/>
  <c r="BG224" i="2"/>
  <c r="BE224" i="2"/>
  <c r="AA224" i="2"/>
  <c r="Y224" i="2"/>
  <c r="W224" i="2"/>
  <c r="BK224" i="2"/>
  <c r="N224" i="2"/>
  <c r="BF224" i="2" s="1"/>
  <c r="BI223" i="2"/>
  <c r="BH223" i="2"/>
  <c r="BG223" i="2"/>
  <c r="BE223" i="2"/>
  <c r="AA223" i="2"/>
  <c r="Y223" i="2"/>
  <c r="W223" i="2"/>
  <c r="BK223" i="2"/>
  <c r="N223" i="2"/>
  <c r="BF223" i="2" s="1"/>
  <c r="BI222" i="2"/>
  <c r="BH222" i="2"/>
  <c r="BG222" i="2"/>
  <c r="BE222" i="2"/>
  <c r="AA222" i="2"/>
  <c r="Y222" i="2"/>
  <c r="W222" i="2"/>
  <c r="BK222" i="2"/>
  <c r="N222" i="2"/>
  <c r="BF222" i="2" s="1"/>
  <c r="BI221" i="2"/>
  <c r="BH221" i="2"/>
  <c r="BG221" i="2"/>
  <c r="BE221" i="2"/>
  <c r="AA221" i="2"/>
  <c r="Y221" i="2"/>
  <c r="W221" i="2"/>
  <c r="BK221" i="2"/>
  <c r="N221" i="2"/>
  <c r="BF221" i="2" s="1"/>
  <c r="BI220" i="2"/>
  <c r="BH220" i="2"/>
  <c r="BG220" i="2"/>
  <c r="BE220" i="2"/>
  <c r="AA220" i="2"/>
  <c r="Y220" i="2"/>
  <c r="W220" i="2"/>
  <c r="BK220" i="2"/>
  <c r="N220" i="2"/>
  <c r="BF220" i="2" s="1"/>
  <c r="BI219" i="2"/>
  <c r="BH219" i="2"/>
  <c r="BG219" i="2"/>
  <c r="BE219" i="2"/>
  <c r="AA219" i="2"/>
  <c r="Y219" i="2"/>
  <c r="W219" i="2"/>
  <c r="BK219" i="2"/>
  <c r="N219" i="2"/>
  <c r="BF219" i="2" s="1"/>
  <c r="BI218" i="2"/>
  <c r="BH218" i="2"/>
  <c r="BG218" i="2"/>
  <c r="BE218" i="2"/>
  <c r="AA218" i="2"/>
  <c r="Y218" i="2"/>
  <c r="W218" i="2"/>
  <c r="BK218" i="2"/>
  <c r="N218" i="2"/>
  <c r="BF218" i="2" s="1"/>
  <c r="BI217" i="2"/>
  <c r="BH217" i="2"/>
  <c r="BG217" i="2"/>
  <c r="BE217" i="2"/>
  <c r="AA217" i="2"/>
  <c r="Y217" i="2"/>
  <c r="W217" i="2"/>
  <c r="BK217" i="2"/>
  <c r="N217" i="2"/>
  <c r="BF217" i="2" s="1"/>
  <c r="BI216" i="2"/>
  <c r="BH216" i="2"/>
  <c r="BG216" i="2"/>
  <c r="BE216" i="2"/>
  <c r="AA216" i="2"/>
  <c r="Y216" i="2"/>
  <c r="W216" i="2"/>
  <c r="BK216" i="2"/>
  <c r="N216" i="2"/>
  <c r="BF216" i="2" s="1"/>
  <c r="BI215" i="2"/>
  <c r="BH215" i="2"/>
  <c r="BG215" i="2"/>
  <c r="BE215" i="2"/>
  <c r="AA215" i="2"/>
  <c r="Y215" i="2"/>
  <c r="W215" i="2"/>
  <c r="BK215" i="2"/>
  <c r="N215" i="2"/>
  <c r="BF215" i="2" s="1"/>
  <c r="BI214" i="2"/>
  <c r="BH214" i="2"/>
  <c r="BG214" i="2"/>
  <c r="BE214" i="2"/>
  <c r="AA214" i="2"/>
  <c r="Y214" i="2"/>
  <c r="W214" i="2"/>
  <c r="BK214" i="2"/>
  <c r="N214" i="2"/>
  <c r="BF214" i="2" s="1"/>
  <c r="BI213" i="2"/>
  <c r="BH213" i="2"/>
  <c r="BG213" i="2"/>
  <c r="BE213" i="2"/>
  <c r="AA213" i="2"/>
  <c r="Y213" i="2"/>
  <c r="W213" i="2"/>
  <c r="BK213" i="2"/>
  <c r="N213" i="2"/>
  <c r="BF213" i="2" s="1"/>
  <c r="BI212" i="2"/>
  <c r="BH212" i="2"/>
  <c r="BG212" i="2"/>
  <c r="BE212" i="2"/>
  <c r="AA212" i="2"/>
  <c r="Y212" i="2"/>
  <c r="W212" i="2"/>
  <c r="BK212" i="2"/>
  <c r="N212" i="2"/>
  <c r="BF212" i="2" s="1"/>
  <c r="BI211" i="2"/>
  <c r="BH211" i="2"/>
  <c r="BG211" i="2"/>
  <c r="BE211" i="2"/>
  <c r="AA211" i="2"/>
  <c r="Y211" i="2"/>
  <c r="W211" i="2"/>
  <c r="BK211" i="2"/>
  <c r="N211" i="2"/>
  <c r="BF211" i="2" s="1"/>
  <c r="BI210" i="2"/>
  <c r="BH210" i="2"/>
  <c r="BG210" i="2"/>
  <c r="BE210" i="2"/>
  <c r="AA210" i="2"/>
  <c r="Y210" i="2"/>
  <c r="W210" i="2"/>
  <c r="BK210" i="2"/>
  <c r="N210" i="2"/>
  <c r="BF210" i="2" s="1"/>
  <c r="BI209" i="2"/>
  <c r="BH209" i="2"/>
  <c r="BG209" i="2"/>
  <c r="BE209" i="2"/>
  <c r="AA209" i="2"/>
  <c r="Y209" i="2"/>
  <c r="W209" i="2"/>
  <c r="BK209" i="2"/>
  <c r="N209" i="2"/>
  <c r="BF209" i="2" s="1"/>
  <c r="BI208" i="2"/>
  <c r="BH208" i="2"/>
  <c r="BG208" i="2"/>
  <c r="BE208" i="2"/>
  <c r="AA208" i="2"/>
  <c r="Y208" i="2"/>
  <c r="W208" i="2"/>
  <c r="BK208" i="2"/>
  <c r="N208" i="2"/>
  <c r="BF208" i="2" s="1"/>
  <c r="BI207" i="2"/>
  <c r="BH207" i="2"/>
  <c r="BG207" i="2"/>
  <c r="BE207" i="2"/>
  <c r="AA207" i="2"/>
  <c r="Y207" i="2"/>
  <c r="W207" i="2"/>
  <c r="BK207" i="2"/>
  <c r="N207" i="2"/>
  <c r="BF207" i="2" s="1"/>
  <c r="BI206" i="2"/>
  <c r="BH206" i="2"/>
  <c r="BG206" i="2"/>
  <c r="BE206" i="2"/>
  <c r="AA206" i="2"/>
  <c r="Y206" i="2"/>
  <c r="W206" i="2"/>
  <c r="BK206" i="2"/>
  <c r="N206" i="2"/>
  <c r="BF206" i="2" s="1"/>
  <c r="BI205" i="2"/>
  <c r="BH205" i="2"/>
  <c r="BG205" i="2"/>
  <c r="BE205" i="2"/>
  <c r="AA205" i="2"/>
  <c r="Y205" i="2"/>
  <c r="W205" i="2"/>
  <c r="BK205" i="2"/>
  <c r="N205" i="2"/>
  <c r="BF205" i="2" s="1"/>
  <c r="BI204" i="2"/>
  <c r="BH204" i="2"/>
  <c r="BG204" i="2"/>
  <c r="BE204" i="2"/>
  <c r="AA204" i="2"/>
  <c r="Y204" i="2"/>
  <c r="W204" i="2"/>
  <c r="BK204" i="2"/>
  <c r="N204" i="2"/>
  <c r="BF204" i="2" s="1"/>
  <c r="BI203" i="2"/>
  <c r="BH203" i="2"/>
  <c r="BG203" i="2"/>
  <c r="BE203" i="2"/>
  <c r="AA203" i="2"/>
  <c r="Y203" i="2"/>
  <c r="W203" i="2"/>
  <c r="BK203" i="2"/>
  <c r="N203" i="2"/>
  <c r="BF203" i="2" s="1"/>
  <c r="BI202" i="2"/>
  <c r="BH202" i="2"/>
  <c r="BG202" i="2"/>
  <c r="BE202" i="2"/>
  <c r="AA202" i="2"/>
  <c r="Y202" i="2"/>
  <c r="W202" i="2"/>
  <c r="BK202" i="2"/>
  <c r="N202" i="2"/>
  <c r="BF202" i="2" s="1"/>
  <c r="BI201" i="2"/>
  <c r="BH201" i="2"/>
  <c r="BG201" i="2"/>
  <c r="BE201" i="2"/>
  <c r="AA201" i="2"/>
  <c r="Y201" i="2"/>
  <c r="W201" i="2"/>
  <c r="BK201" i="2"/>
  <c r="N201" i="2"/>
  <c r="BF201" i="2" s="1"/>
  <c r="BI200" i="2"/>
  <c r="BH200" i="2"/>
  <c r="BG200" i="2"/>
  <c r="BE200" i="2"/>
  <c r="AA200" i="2"/>
  <c r="Y200" i="2"/>
  <c r="W200" i="2"/>
  <c r="BK200" i="2"/>
  <c r="N200" i="2"/>
  <c r="BF200" i="2" s="1"/>
  <c r="BI199" i="2"/>
  <c r="BH199" i="2"/>
  <c r="BG199" i="2"/>
  <c r="BE199" i="2"/>
  <c r="AA199" i="2"/>
  <c r="Y199" i="2"/>
  <c r="W199" i="2"/>
  <c r="BK199" i="2"/>
  <c r="N199" i="2"/>
  <c r="BF199" i="2" s="1"/>
  <c r="BI198" i="2"/>
  <c r="BH198" i="2"/>
  <c r="BG198" i="2"/>
  <c r="BE198" i="2"/>
  <c r="AA198" i="2"/>
  <c r="Y198" i="2"/>
  <c r="W198" i="2"/>
  <c r="BK198" i="2"/>
  <c r="N198" i="2"/>
  <c r="BF198" i="2" s="1"/>
  <c r="BI197" i="2"/>
  <c r="BH197" i="2"/>
  <c r="BG197" i="2"/>
  <c r="BE197" i="2"/>
  <c r="AA197" i="2"/>
  <c r="Y197" i="2"/>
  <c r="W197" i="2"/>
  <c r="BK197" i="2"/>
  <c r="N197" i="2"/>
  <c r="BF197" i="2" s="1"/>
  <c r="BI196" i="2"/>
  <c r="BH196" i="2"/>
  <c r="BG196" i="2"/>
  <c r="BE196" i="2"/>
  <c r="AA196" i="2"/>
  <c r="Y196" i="2"/>
  <c r="W196" i="2"/>
  <c r="BK196" i="2"/>
  <c r="N196" i="2"/>
  <c r="BF196" i="2" s="1"/>
  <c r="BI195" i="2"/>
  <c r="BH195" i="2"/>
  <c r="BG195" i="2"/>
  <c r="BE195" i="2"/>
  <c r="AA195" i="2"/>
  <c r="Y195" i="2"/>
  <c r="W195" i="2"/>
  <c r="BK195" i="2"/>
  <c r="N195" i="2"/>
  <c r="BF195" i="2" s="1"/>
  <c r="BI194" i="2"/>
  <c r="BH194" i="2"/>
  <c r="BG194" i="2"/>
  <c r="BE194" i="2"/>
  <c r="AA194" i="2"/>
  <c r="Y194" i="2"/>
  <c r="W194" i="2"/>
  <c r="BK194" i="2"/>
  <c r="N194" i="2"/>
  <c r="BF194" i="2" s="1"/>
  <c r="BI193" i="2"/>
  <c r="BH193" i="2"/>
  <c r="BG193" i="2"/>
  <c r="BE193" i="2"/>
  <c r="AA193" i="2"/>
  <c r="Y193" i="2"/>
  <c r="W193" i="2"/>
  <c r="BK193" i="2"/>
  <c r="N193" i="2"/>
  <c r="BF193" i="2" s="1"/>
  <c r="BI192" i="2"/>
  <c r="BH192" i="2"/>
  <c r="BG192" i="2"/>
  <c r="BE192" i="2"/>
  <c r="AA192" i="2"/>
  <c r="AA191" i="2" s="1"/>
  <c r="Y192" i="2"/>
  <c r="Y191" i="2" s="1"/>
  <c r="W192" i="2"/>
  <c r="BK192" i="2"/>
  <c r="BK191" i="2" s="1"/>
  <c r="N191" i="2" s="1"/>
  <c r="N95" i="2" s="1"/>
  <c r="N192" i="2"/>
  <c r="BF192" i="2"/>
  <c r="BI190" i="2"/>
  <c r="BH190" i="2"/>
  <c r="BG190" i="2"/>
  <c r="BE190" i="2"/>
  <c r="AA190" i="2"/>
  <c r="Y190" i="2"/>
  <c r="W190" i="2"/>
  <c r="BK190" i="2"/>
  <c r="N190" i="2"/>
  <c r="BF190" i="2" s="1"/>
  <c r="BI189" i="2"/>
  <c r="BH189" i="2"/>
  <c r="BG189" i="2"/>
  <c r="BE189" i="2"/>
  <c r="AA189" i="2"/>
  <c r="Y189" i="2"/>
  <c r="W189" i="2"/>
  <c r="BK189" i="2"/>
  <c r="N189" i="2"/>
  <c r="BF189" i="2" s="1"/>
  <c r="BI188" i="2"/>
  <c r="BH188" i="2"/>
  <c r="BG188" i="2"/>
  <c r="BE188" i="2"/>
  <c r="AA188" i="2"/>
  <c r="Y188" i="2"/>
  <c r="W188" i="2"/>
  <c r="BK188" i="2"/>
  <c r="N188" i="2"/>
  <c r="BF188" i="2" s="1"/>
  <c r="BI187" i="2"/>
  <c r="BH187" i="2"/>
  <c r="BG187" i="2"/>
  <c r="BE187" i="2"/>
  <c r="AA187" i="2"/>
  <c r="Y187" i="2"/>
  <c r="W187" i="2"/>
  <c r="BK187" i="2"/>
  <c r="N187" i="2"/>
  <c r="BF187" i="2" s="1"/>
  <c r="BI186" i="2"/>
  <c r="BH186" i="2"/>
  <c r="BG186" i="2"/>
  <c r="BE186" i="2"/>
  <c r="AA186" i="2"/>
  <c r="Y186" i="2"/>
  <c r="W186" i="2"/>
  <c r="BK186" i="2"/>
  <c r="N186" i="2"/>
  <c r="BF186" i="2" s="1"/>
  <c r="BI185" i="2"/>
  <c r="BH185" i="2"/>
  <c r="BG185" i="2"/>
  <c r="BE185" i="2"/>
  <c r="AA185" i="2"/>
  <c r="Y185" i="2"/>
  <c r="W185" i="2"/>
  <c r="BK185" i="2"/>
  <c r="N185" i="2"/>
  <c r="BF185" i="2" s="1"/>
  <c r="BI184" i="2"/>
  <c r="BH184" i="2"/>
  <c r="BG184" i="2"/>
  <c r="BE184" i="2"/>
  <c r="AA184" i="2"/>
  <c r="Y184" i="2"/>
  <c r="W184" i="2"/>
  <c r="BK184" i="2"/>
  <c r="N184" i="2"/>
  <c r="BF184" i="2" s="1"/>
  <c r="BI183" i="2"/>
  <c r="BH183" i="2"/>
  <c r="BG183" i="2"/>
  <c r="BE183" i="2"/>
  <c r="AA183" i="2"/>
  <c r="Y183" i="2"/>
  <c r="W183" i="2"/>
  <c r="BK183" i="2"/>
  <c r="N183" i="2"/>
  <c r="BF183" i="2" s="1"/>
  <c r="BI182" i="2"/>
  <c r="BH182" i="2"/>
  <c r="BG182" i="2"/>
  <c r="BE182" i="2"/>
  <c r="AA182" i="2"/>
  <c r="Y182" i="2"/>
  <c r="W182" i="2"/>
  <c r="BK182" i="2"/>
  <c r="N182" i="2"/>
  <c r="BF182" i="2" s="1"/>
  <c r="BI181" i="2"/>
  <c r="BH181" i="2"/>
  <c r="BG181" i="2"/>
  <c r="BE181" i="2"/>
  <c r="AA181" i="2"/>
  <c r="Y181" i="2"/>
  <c r="W181" i="2"/>
  <c r="BK181" i="2"/>
  <c r="N181" i="2"/>
  <c r="BF181" i="2" s="1"/>
  <c r="BI180" i="2"/>
  <c r="BH180" i="2"/>
  <c r="BG180" i="2"/>
  <c r="BE180" i="2"/>
  <c r="AA180" i="2"/>
  <c r="Y180" i="2"/>
  <c r="Y179" i="2" s="1"/>
  <c r="W180" i="2"/>
  <c r="W179" i="2" s="1"/>
  <c r="BK180" i="2"/>
  <c r="BK179" i="2" s="1"/>
  <c r="N179" i="2" s="1"/>
  <c r="N94" i="2" s="1"/>
  <c r="N180" i="2"/>
  <c r="BF180" i="2"/>
  <c r="BI178" i="2"/>
  <c r="BH178" i="2"/>
  <c r="BG178" i="2"/>
  <c r="BE178" i="2"/>
  <c r="AA178" i="2"/>
  <c r="Y178" i="2"/>
  <c r="W178" i="2"/>
  <c r="BK178" i="2"/>
  <c r="N178" i="2"/>
  <c r="BF178" i="2" s="1"/>
  <c r="BI177" i="2"/>
  <c r="BH177" i="2"/>
  <c r="BG177" i="2"/>
  <c r="BE177" i="2"/>
  <c r="AA177" i="2"/>
  <c r="Y177" i="2"/>
  <c r="W177" i="2"/>
  <c r="BK177" i="2"/>
  <c r="N177" i="2"/>
  <c r="BF177" i="2" s="1"/>
  <c r="BI176" i="2"/>
  <c r="BH176" i="2"/>
  <c r="BG176" i="2"/>
  <c r="BE176" i="2"/>
  <c r="AA176" i="2"/>
  <c r="Y176" i="2"/>
  <c r="W176" i="2"/>
  <c r="BK176" i="2"/>
  <c r="N176" i="2"/>
  <c r="BF176" i="2" s="1"/>
  <c r="BI175" i="2"/>
  <c r="BH175" i="2"/>
  <c r="BG175" i="2"/>
  <c r="BE175" i="2"/>
  <c r="AA175" i="2"/>
  <c r="Y175" i="2"/>
  <c r="W175" i="2"/>
  <c r="BK175" i="2"/>
  <c r="N175" i="2"/>
  <c r="BF175" i="2" s="1"/>
  <c r="BI174" i="2"/>
  <c r="BH174" i="2"/>
  <c r="BG174" i="2"/>
  <c r="BE174" i="2"/>
  <c r="AA174" i="2"/>
  <c r="Y174" i="2"/>
  <c r="W174" i="2"/>
  <c r="BK174" i="2"/>
  <c r="N174" i="2"/>
  <c r="BF174" i="2" s="1"/>
  <c r="BI173" i="2"/>
  <c r="BH173" i="2"/>
  <c r="BG173" i="2"/>
  <c r="BE173" i="2"/>
  <c r="AA173" i="2"/>
  <c r="Y173" i="2"/>
  <c r="W173" i="2"/>
  <c r="BK173" i="2"/>
  <c r="N173" i="2"/>
  <c r="BF173" i="2" s="1"/>
  <c r="BI172" i="2"/>
  <c r="BH172" i="2"/>
  <c r="BG172" i="2"/>
  <c r="BE172" i="2"/>
  <c r="AA172" i="2"/>
  <c r="Y172" i="2"/>
  <c r="W172" i="2"/>
  <c r="BK172" i="2"/>
  <c r="N172" i="2"/>
  <c r="BF172" i="2" s="1"/>
  <c r="BI171" i="2"/>
  <c r="BH171" i="2"/>
  <c r="BG171" i="2"/>
  <c r="BE171" i="2"/>
  <c r="AA171" i="2"/>
  <c r="Y171" i="2"/>
  <c r="W171" i="2"/>
  <c r="BK171" i="2"/>
  <c r="N171" i="2"/>
  <c r="BF171" i="2" s="1"/>
  <c r="BI170" i="2"/>
  <c r="BH170" i="2"/>
  <c r="BG170" i="2"/>
  <c r="BE170" i="2"/>
  <c r="AA170" i="2"/>
  <c r="Y170" i="2"/>
  <c r="W170" i="2"/>
  <c r="BK170" i="2"/>
  <c r="N170" i="2"/>
  <c r="BF170" i="2" s="1"/>
  <c r="BI169" i="2"/>
  <c r="BH169" i="2"/>
  <c r="BG169" i="2"/>
  <c r="BE169" i="2"/>
  <c r="AA169" i="2"/>
  <c r="Y169" i="2"/>
  <c r="W169" i="2"/>
  <c r="BK169" i="2"/>
  <c r="N169" i="2"/>
  <c r="BF169" i="2" s="1"/>
  <c r="BI168" i="2"/>
  <c r="BH168" i="2"/>
  <c r="BG168" i="2"/>
  <c r="BE168" i="2"/>
  <c r="AA168" i="2"/>
  <c r="Y168" i="2"/>
  <c r="W168" i="2"/>
  <c r="BK168" i="2"/>
  <c r="N168" i="2"/>
  <c r="BF168" i="2" s="1"/>
  <c r="BI167" i="2"/>
  <c r="BH167" i="2"/>
  <c r="BG167" i="2"/>
  <c r="BE167" i="2"/>
  <c r="AA167" i="2"/>
  <c r="Y167" i="2"/>
  <c r="W167" i="2"/>
  <c r="BK167" i="2"/>
  <c r="N167" i="2"/>
  <c r="BF167" i="2" s="1"/>
  <c r="BI166" i="2"/>
  <c r="BH166" i="2"/>
  <c r="BG166" i="2"/>
  <c r="BE166" i="2"/>
  <c r="AA166" i="2"/>
  <c r="AA165" i="2" s="1"/>
  <c r="Y166" i="2"/>
  <c r="Y165" i="2" s="1"/>
  <c r="W166" i="2"/>
  <c r="BK166" i="2"/>
  <c r="BK165" i="2" s="1"/>
  <c r="N165" i="2" s="1"/>
  <c r="N93" i="2" s="1"/>
  <c r="N166" i="2"/>
  <c r="BF166" i="2"/>
  <c r="BI164" i="2"/>
  <c r="BH164" i="2"/>
  <c r="BG164" i="2"/>
  <c r="BE164" i="2"/>
  <c r="AA164" i="2"/>
  <c r="Y164" i="2"/>
  <c r="W164" i="2"/>
  <c r="BK164" i="2"/>
  <c r="N164" i="2"/>
  <c r="BF164" i="2" s="1"/>
  <c r="BI163" i="2"/>
  <c r="BH163" i="2"/>
  <c r="BG163" i="2"/>
  <c r="BE163" i="2"/>
  <c r="AA163" i="2"/>
  <c r="Y163" i="2"/>
  <c r="W163" i="2"/>
  <c r="BK163" i="2"/>
  <c r="N163" i="2"/>
  <c r="BF163" i="2" s="1"/>
  <c r="BI162" i="2"/>
  <c r="BH162" i="2"/>
  <c r="BG162" i="2"/>
  <c r="BE162" i="2"/>
  <c r="AA162" i="2"/>
  <c r="Y162" i="2"/>
  <c r="W162" i="2"/>
  <c r="BK162" i="2"/>
  <c r="N162" i="2"/>
  <c r="BF162" i="2" s="1"/>
  <c r="BI161" i="2"/>
  <c r="BH161" i="2"/>
  <c r="BG161" i="2"/>
  <c r="BE161" i="2"/>
  <c r="AA161" i="2"/>
  <c r="Y161" i="2"/>
  <c r="W161" i="2"/>
  <c r="BK161" i="2"/>
  <c r="N161" i="2"/>
  <c r="BF161" i="2" s="1"/>
  <c r="BI160" i="2"/>
  <c r="BH160" i="2"/>
  <c r="BG160" i="2"/>
  <c r="BE160" i="2"/>
  <c r="AA160" i="2"/>
  <c r="Y160" i="2"/>
  <c r="W160" i="2"/>
  <c r="BK160" i="2"/>
  <c r="N160" i="2"/>
  <c r="BF160" i="2" s="1"/>
  <c r="BI159" i="2"/>
  <c r="BH159" i="2"/>
  <c r="BG159" i="2"/>
  <c r="BE159" i="2"/>
  <c r="AA159" i="2"/>
  <c r="Y159" i="2"/>
  <c r="W159" i="2"/>
  <c r="BK159" i="2"/>
  <c r="N159" i="2"/>
  <c r="BF159" i="2" s="1"/>
  <c r="BI158" i="2"/>
  <c r="BH158" i="2"/>
  <c r="BG158" i="2"/>
  <c r="BE158" i="2"/>
  <c r="AA158" i="2"/>
  <c r="Y158" i="2"/>
  <c r="W158" i="2"/>
  <c r="BK158" i="2"/>
  <c r="N158" i="2"/>
  <c r="BF158" i="2" s="1"/>
  <c r="BI157" i="2"/>
  <c r="BH157" i="2"/>
  <c r="BG157" i="2"/>
  <c r="BE157" i="2"/>
  <c r="AA157" i="2"/>
  <c r="Y157" i="2"/>
  <c r="W157" i="2"/>
  <c r="BK157" i="2"/>
  <c r="N157" i="2"/>
  <c r="BF157" i="2" s="1"/>
  <c r="BI156" i="2"/>
  <c r="BH156" i="2"/>
  <c r="BG156" i="2"/>
  <c r="BE156" i="2"/>
  <c r="AA156" i="2"/>
  <c r="Y156" i="2"/>
  <c r="W156" i="2"/>
  <c r="BK156" i="2"/>
  <c r="N156" i="2"/>
  <c r="BF156" i="2" s="1"/>
  <c r="BI155" i="2"/>
  <c r="BH155" i="2"/>
  <c r="BG155" i="2"/>
  <c r="BE155" i="2"/>
  <c r="AA155" i="2"/>
  <c r="Y155" i="2"/>
  <c r="W155" i="2"/>
  <c r="BK155" i="2"/>
  <c r="N155" i="2"/>
  <c r="BF155" i="2" s="1"/>
  <c r="BI154" i="2"/>
  <c r="BH154" i="2"/>
  <c r="BG154" i="2"/>
  <c r="BE154" i="2"/>
  <c r="AA154" i="2"/>
  <c r="Y154" i="2"/>
  <c r="Y153" i="2" s="1"/>
  <c r="W154" i="2"/>
  <c r="W153" i="2" s="1"/>
  <c r="BK154" i="2"/>
  <c r="BK153" i="2" s="1"/>
  <c r="N153" i="2" s="1"/>
  <c r="N92" i="2" s="1"/>
  <c r="N154" i="2"/>
  <c r="BF154" i="2"/>
  <c r="BI152" i="2"/>
  <c r="BH152" i="2"/>
  <c r="BG152" i="2"/>
  <c r="BE152" i="2"/>
  <c r="AA152" i="2"/>
  <c r="Y152" i="2"/>
  <c r="W152" i="2"/>
  <c r="BK152" i="2"/>
  <c r="N152" i="2"/>
  <c r="BF152" i="2" s="1"/>
  <c r="BI151" i="2"/>
  <c r="BH151" i="2"/>
  <c r="BG151" i="2"/>
  <c r="BE151" i="2"/>
  <c r="AA151" i="2"/>
  <c r="Y151" i="2"/>
  <c r="W151" i="2"/>
  <c r="BK151" i="2"/>
  <c r="N151" i="2"/>
  <c r="BF151" i="2" s="1"/>
  <c r="BI150" i="2"/>
  <c r="BH150" i="2"/>
  <c r="BG150" i="2"/>
  <c r="BE150" i="2"/>
  <c r="AA150" i="2"/>
  <c r="Y150" i="2"/>
  <c r="W150" i="2"/>
  <c r="BK150" i="2"/>
  <c r="N150" i="2"/>
  <c r="BF150" i="2" s="1"/>
  <c r="BI149" i="2"/>
  <c r="BH149" i="2"/>
  <c r="BG149" i="2"/>
  <c r="BE149" i="2"/>
  <c r="AA149" i="2"/>
  <c r="Y149" i="2"/>
  <c r="W149" i="2"/>
  <c r="BK149" i="2"/>
  <c r="N149" i="2"/>
  <c r="BF149" i="2" s="1"/>
  <c r="BI148" i="2"/>
  <c r="BH148" i="2"/>
  <c r="BG148" i="2"/>
  <c r="BE148" i="2"/>
  <c r="AA148" i="2"/>
  <c r="Y148" i="2"/>
  <c r="W148" i="2"/>
  <c r="BK148" i="2"/>
  <c r="N148" i="2"/>
  <c r="BF148" i="2" s="1"/>
  <c r="BI147" i="2"/>
  <c r="BH147" i="2"/>
  <c r="BG147" i="2"/>
  <c r="BE147" i="2"/>
  <c r="AA147" i="2"/>
  <c r="Y147" i="2"/>
  <c r="W147" i="2"/>
  <c r="BK147" i="2"/>
  <c r="N147" i="2"/>
  <c r="BF147" i="2" s="1"/>
  <c r="BI146" i="2"/>
  <c r="BH146" i="2"/>
  <c r="BG146" i="2"/>
  <c r="BE146" i="2"/>
  <c r="AA146" i="2"/>
  <c r="Y146" i="2"/>
  <c r="Y145" i="2" s="1"/>
  <c r="Y144" i="2" s="1"/>
  <c r="W146" i="2"/>
  <c r="BK146" i="2"/>
  <c r="BK145" i="2" s="1"/>
  <c r="N145" i="2" s="1"/>
  <c r="N91" i="2" s="1"/>
  <c r="N146" i="2"/>
  <c r="BF146" i="2" s="1"/>
  <c r="M139" i="2"/>
  <c r="F139" i="2"/>
  <c r="F137" i="2"/>
  <c r="F135" i="2"/>
  <c r="BI123" i="2"/>
  <c r="BH123" i="2"/>
  <c r="BG123" i="2"/>
  <c r="BE123" i="2"/>
  <c r="BI122" i="2"/>
  <c r="BH122" i="2"/>
  <c r="BG122" i="2"/>
  <c r="BE122" i="2"/>
  <c r="BI121" i="2"/>
  <c r="BH121" i="2"/>
  <c r="BG121" i="2"/>
  <c r="BE121" i="2"/>
  <c r="BI120" i="2"/>
  <c r="BH120" i="2"/>
  <c r="BG120" i="2"/>
  <c r="BE120" i="2"/>
  <c r="BI119" i="2"/>
  <c r="BH119" i="2"/>
  <c r="BG119" i="2"/>
  <c r="BE119" i="2"/>
  <c r="BI118" i="2"/>
  <c r="BH118" i="2"/>
  <c r="BG118" i="2"/>
  <c r="BE118" i="2"/>
  <c r="M84" i="2"/>
  <c r="F84" i="2"/>
  <c r="F82" i="2"/>
  <c r="F80" i="2"/>
  <c r="O22" i="2"/>
  <c r="E22" i="2"/>
  <c r="O21" i="2"/>
  <c r="O16" i="2"/>
  <c r="E16" i="2"/>
  <c r="F140" i="2" s="1"/>
  <c r="O15" i="2"/>
  <c r="O10" i="2"/>
  <c r="M137" i="2" s="1"/>
  <c r="F6" i="2"/>
  <c r="CK102" i="1"/>
  <c r="CJ102" i="1"/>
  <c r="CI102" i="1"/>
  <c r="CC102" i="1"/>
  <c r="CH102" i="1"/>
  <c r="CB102" i="1"/>
  <c r="CG102" i="1"/>
  <c r="CA102" i="1"/>
  <c r="CF102" i="1"/>
  <c r="BZ102" i="1"/>
  <c r="CE102" i="1"/>
  <c r="CK101" i="1"/>
  <c r="CJ101" i="1"/>
  <c r="CI101" i="1"/>
  <c r="CC101" i="1"/>
  <c r="CH101" i="1"/>
  <c r="CB101" i="1"/>
  <c r="CG101" i="1"/>
  <c r="CA101" i="1"/>
  <c r="CF101" i="1"/>
  <c r="BZ101" i="1"/>
  <c r="CE101" i="1"/>
  <c r="CK100" i="1"/>
  <c r="CJ100" i="1"/>
  <c r="CI100" i="1"/>
  <c r="CC100" i="1"/>
  <c r="CH100" i="1"/>
  <c r="CB100" i="1"/>
  <c r="CG100" i="1"/>
  <c r="CA100" i="1"/>
  <c r="CF100" i="1"/>
  <c r="BZ100" i="1"/>
  <c r="CE100" i="1"/>
  <c r="CK99" i="1"/>
  <c r="CJ99" i="1"/>
  <c r="CI99" i="1"/>
  <c r="CH99" i="1"/>
  <c r="CG99" i="1"/>
  <c r="CF99" i="1"/>
  <c r="BZ99" i="1"/>
  <c r="CE99" i="1"/>
  <c r="AM83" i="1"/>
  <c r="L83" i="1"/>
  <c r="AM82" i="1"/>
  <c r="L82" i="1"/>
  <c r="AM80" i="1"/>
  <c r="L80" i="1"/>
  <c r="L78" i="1"/>
  <c r="L77" i="1"/>
  <c r="F118" i="6" l="1"/>
  <c r="M82" i="4"/>
  <c r="M82" i="5"/>
  <c r="M82" i="8"/>
  <c r="M82" i="2"/>
  <c r="F85" i="2"/>
  <c r="H35" i="2"/>
  <c r="BB89" i="1" s="1"/>
  <c r="BK198" i="3"/>
  <c r="N198" i="3" s="1"/>
  <c r="N97" i="3" s="1"/>
  <c r="AA147" i="5"/>
  <c r="M83" i="7"/>
  <c r="M117" i="7"/>
  <c r="Y281" i="2"/>
  <c r="Y264" i="2" s="1"/>
  <c r="Y244" i="2" s="1"/>
  <c r="Y143" i="2" s="1"/>
  <c r="W299" i="2"/>
  <c r="H36" i="3"/>
  <c r="BC90" i="1" s="1"/>
  <c r="W137" i="3"/>
  <c r="AA159" i="3"/>
  <c r="AA136" i="3" s="1"/>
  <c r="AA129" i="3" s="1"/>
  <c r="AA128" i="3" s="1"/>
  <c r="AA183" i="3"/>
  <c r="BK225" i="3"/>
  <c r="N225" i="3" s="1"/>
  <c r="N100" i="3" s="1"/>
  <c r="N226" i="3"/>
  <c r="BF226" i="3" s="1"/>
  <c r="M120" i="7"/>
  <c r="M86" i="7"/>
  <c r="H37" i="2"/>
  <c r="BD89" i="1" s="1"/>
  <c r="BK281" i="2"/>
  <c r="W281" i="2"/>
  <c r="Y309" i="2"/>
  <c r="W324" i="2"/>
  <c r="H33" i="5"/>
  <c r="AZ92" i="1" s="1"/>
  <c r="BK141" i="5"/>
  <c r="N141" i="5" s="1"/>
  <c r="N94" i="5" s="1"/>
  <c r="Y141" i="5"/>
  <c r="BK189" i="5"/>
  <c r="N189" i="5" s="1"/>
  <c r="N100" i="5" s="1"/>
  <c r="N192" i="5"/>
  <c r="BF192" i="5" s="1"/>
  <c r="AA164" i="6"/>
  <c r="W164" i="6"/>
  <c r="BK186" i="6"/>
  <c r="N186" i="6" s="1"/>
  <c r="N98" i="6" s="1"/>
  <c r="W246" i="2"/>
  <c r="W245" i="2" s="1"/>
  <c r="Y293" i="2"/>
  <c r="Y299" i="2"/>
  <c r="BK309" i="2"/>
  <c r="N309" i="2" s="1"/>
  <c r="N109" i="2" s="1"/>
  <c r="F85" i="3"/>
  <c r="W131" i="3"/>
  <c r="W130" i="3" s="1"/>
  <c r="AA137" i="3"/>
  <c r="BK136" i="4"/>
  <c r="N136" i="4" s="1"/>
  <c r="N92" i="4" s="1"/>
  <c r="Y170" i="5"/>
  <c r="BK185" i="5"/>
  <c r="N185" i="5" s="1"/>
  <c r="N99" i="5" s="1"/>
  <c r="AA145" i="6"/>
  <c r="BK153" i="6"/>
  <c r="N153" i="6" s="1"/>
  <c r="N94" i="6" s="1"/>
  <c r="Y153" i="6"/>
  <c r="AA169" i="6"/>
  <c r="AA128" i="8"/>
  <c r="AA127" i="8" s="1"/>
  <c r="W129" i="8"/>
  <c r="W128" i="8" s="1"/>
  <c r="AA198" i="3"/>
  <c r="M85" i="4"/>
  <c r="BK145" i="4"/>
  <c r="N145" i="4" s="1"/>
  <c r="N94" i="4" s="1"/>
  <c r="M85" i="5"/>
  <c r="AA141" i="5"/>
  <c r="Y165" i="5"/>
  <c r="AA170" i="5"/>
  <c r="BK181" i="5"/>
  <c r="N181" i="5" s="1"/>
  <c r="N98" i="5" s="1"/>
  <c r="Y181" i="5"/>
  <c r="F126" i="6"/>
  <c r="M86" i="6"/>
  <c r="Y131" i="6"/>
  <c r="BK145" i="6"/>
  <c r="N145" i="6" s="1"/>
  <c r="N93" i="6" s="1"/>
  <c r="M34" i="6"/>
  <c r="AV94" i="1" s="1"/>
  <c r="Y145" i="6"/>
  <c r="AA186" i="6"/>
  <c r="W186" i="6"/>
  <c r="W191" i="6"/>
  <c r="H38" i="7"/>
  <c r="BD95" i="1" s="1"/>
  <c r="AA166" i="7"/>
  <c r="AA125" i="7" s="1"/>
  <c r="AA124" i="7" s="1"/>
  <c r="AA123" i="7" s="1"/>
  <c r="BK166" i="7"/>
  <c r="N166" i="7" s="1"/>
  <c r="N93" i="7" s="1"/>
  <c r="M85" i="8"/>
  <c r="BK158" i="8"/>
  <c r="N158" i="8" s="1"/>
  <c r="N98" i="8" s="1"/>
  <c r="Y158" i="8"/>
  <c r="BK162" i="8"/>
  <c r="N162" i="8" s="1"/>
  <c r="N99" i="8" s="1"/>
  <c r="BK131" i="3"/>
  <c r="N131" i="3" s="1"/>
  <c r="N92" i="3" s="1"/>
  <c r="F78" i="4"/>
  <c r="F78" i="5"/>
  <c r="H35" i="5"/>
  <c r="BB92" i="1" s="1"/>
  <c r="Y137" i="5"/>
  <c r="BK165" i="5"/>
  <c r="N165" i="5" s="1"/>
  <c r="N96" i="5" s="1"/>
  <c r="M123" i="6"/>
  <c r="AA182" i="6"/>
  <c r="W182" i="6"/>
  <c r="W130" i="6" s="1"/>
  <c r="W129" i="6" s="1"/>
  <c r="AU94" i="1" s="1"/>
  <c r="F120" i="7"/>
  <c r="F78" i="8"/>
  <c r="Y155" i="8"/>
  <c r="BK159" i="3"/>
  <c r="N159" i="3" s="1"/>
  <c r="N95" i="3" s="1"/>
  <c r="BK183" i="3"/>
  <c r="N183" i="3" s="1"/>
  <c r="N96" i="3" s="1"/>
  <c r="W198" i="3"/>
  <c r="H36" i="4"/>
  <c r="BC91" i="1" s="1"/>
  <c r="BK147" i="5"/>
  <c r="N147" i="5" s="1"/>
  <c r="N95" i="5" s="1"/>
  <c r="BK169" i="6"/>
  <c r="N169" i="6" s="1"/>
  <c r="N96" i="6" s="1"/>
  <c r="Y191" i="6"/>
  <c r="Y128" i="8"/>
  <c r="BK128" i="8"/>
  <c r="BK127" i="8" s="1"/>
  <c r="N127" i="8" s="1"/>
  <c r="N89" i="8" s="1"/>
  <c r="W145" i="8"/>
  <c r="H36" i="2"/>
  <c r="BC89" i="1" s="1"/>
  <c r="AA153" i="2"/>
  <c r="AA179" i="2"/>
  <c r="AA229" i="2"/>
  <c r="F133" i="2"/>
  <c r="F78" i="2"/>
  <c r="M33" i="2"/>
  <c r="AV89" i="1" s="1"/>
  <c r="H33" i="2"/>
  <c r="AZ89" i="1" s="1"/>
  <c r="BK144" i="2"/>
  <c r="W145" i="2"/>
  <c r="AA246" i="2"/>
  <c r="AA293" i="2"/>
  <c r="AA309" i="2"/>
  <c r="H33" i="3"/>
  <c r="AZ90" i="1" s="1"/>
  <c r="BK313" i="2"/>
  <c r="N313" i="2" s="1"/>
  <c r="N110" i="2" s="1"/>
  <c r="N314" i="2"/>
  <c r="N111" i="2" s="1"/>
  <c r="BK323" i="2"/>
  <c r="N323" i="2" s="1"/>
  <c r="N112" i="2" s="1"/>
  <c r="N324" i="2"/>
  <c r="N113" i="2" s="1"/>
  <c r="N331" i="2"/>
  <c r="BF331" i="2" s="1"/>
  <c r="BK330" i="2"/>
  <c r="N330" i="2" s="1"/>
  <c r="N115" i="2" s="1"/>
  <c r="Y198" i="3"/>
  <c r="M140" i="2"/>
  <c r="M85" i="2"/>
  <c r="AA145" i="2"/>
  <c r="AA144" i="2" s="1"/>
  <c r="W165" i="2"/>
  <c r="W191" i="2"/>
  <c r="BK245" i="2"/>
  <c r="AA252" i="2"/>
  <c r="AA260" i="2"/>
  <c r="AA272" i="2"/>
  <c r="W272" i="2"/>
  <c r="W264" i="2" s="1"/>
  <c r="W244" i="2" s="1"/>
  <c r="AA281" i="2"/>
  <c r="AA314" i="2"/>
  <c r="AA313" i="2" s="1"/>
  <c r="W314" i="2"/>
  <c r="W313" i="2" s="1"/>
  <c r="W323" i="2"/>
  <c r="M33" i="3"/>
  <c r="AV90" i="1" s="1"/>
  <c r="H37" i="3"/>
  <c r="BD90" i="1" s="1"/>
  <c r="H37" i="5"/>
  <c r="BD92" i="1" s="1"/>
  <c r="N130" i="5"/>
  <c r="N91" i="5" s="1"/>
  <c r="AA137" i="5"/>
  <c r="AA136" i="5" s="1"/>
  <c r="AA324" i="2"/>
  <c r="AA323" i="2" s="1"/>
  <c r="F118" i="3"/>
  <c r="F78" i="3"/>
  <c r="Y137" i="3"/>
  <c r="N223" i="3"/>
  <c r="N99" i="3" s="1"/>
  <c r="BK222" i="3"/>
  <c r="N222" i="3" s="1"/>
  <c r="N98" i="3" s="1"/>
  <c r="H37" i="4"/>
  <c r="BD91" i="1" s="1"/>
  <c r="Y123" i="4"/>
  <c r="Y122" i="4" s="1"/>
  <c r="H36" i="7"/>
  <c r="BB95" i="1" s="1"/>
  <c r="H36" i="8"/>
  <c r="BC96" i="1" s="1"/>
  <c r="H35" i="3"/>
  <c r="BB90" i="1" s="1"/>
  <c r="BK137" i="3"/>
  <c r="Y159" i="3"/>
  <c r="Y183" i="3"/>
  <c r="AA130" i="5"/>
  <c r="AA129" i="5" s="1"/>
  <c r="AA128" i="5" s="1"/>
  <c r="W130" i="5"/>
  <c r="W129" i="5" s="1"/>
  <c r="W128" i="5" s="1"/>
  <c r="AU92" i="1" s="1"/>
  <c r="M85" i="3"/>
  <c r="H35" i="4"/>
  <c r="BB91" i="1" s="1"/>
  <c r="BK137" i="5"/>
  <c r="H38" i="6"/>
  <c r="BD94" i="1" s="1"/>
  <c r="BD93" i="1" s="1"/>
  <c r="AA191" i="6"/>
  <c r="AA130" i="6" s="1"/>
  <c r="AA129" i="6" s="1"/>
  <c r="Y166" i="7"/>
  <c r="Y125" i="7" s="1"/>
  <c r="Y124" i="7" s="1"/>
  <c r="Y123" i="7" s="1"/>
  <c r="N129" i="8"/>
  <c r="N91" i="8" s="1"/>
  <c r="W124" i="4"/>
  <c r="AA124" i="4"/>
  <c r="AA123" i="4" s="1"/>
  <c r="AA122" i="4" s="1"/>
  <c r="BK124" i="4"/>
  <c r="AA136" i="4"/>
  <c r="M34" i="7"/>
  <c r="AV95" i="1" s="1"/>
  <c r="BK171" i="7"/>
  <c r="N171" i="7" s="1"/>
  <c r="N94" i="7" s="1"/>
  <c r="N172" i="7"/>
  <c r="BF172" i="7" s="1"/>
  <c r="M33" i="8"/>
  <c r="AV96" i="1" s="1"/>
  <c r="H33" i="8"/>
  <c r="AZ96" i="1" s="1"/>
  <c r="M33" i="4"/>
  <c r="AV91" i="1" s="1"/>
  <c r="W136" i="4"/>
  <c r="M33" i="5"/>
  <c r="AV92" i="1" s="1"/>
  <c r="H37" i="6"/>
  <c r="BC94" i="1" s="1"/>
  <c r="BC93" i="1" s="1"/>
  <c r="AY93" i="1" s="1"/>
  <c r="BK125" i="7"/>
  <c r="H35" i="8"/>
  <c r="BB96" i="1" s="1"/>
  <c r="Y127" i="8"/>
  <c r="N128" i="8"/>
  <c r="N90" i="8" s="1"/>
  <c r="H34" i="6"/>
  <c r="AZ94" i="1" s="1"/>
  <c r="W166" i="7"/>
  <c r="W125" i="7" s="1"/>
  <c r="W124" i="7" s="1"/>
  <c r="W123" i="7" s="1"/>
  <c r="AU95" i="1" s="1"/>
  <c r="H36" i="6"/>
  <c r="BB94" i="1" s="1"/>
  <c r="BB93" i="1" s="1"/>
  <c r="AX93" i="1" s="1"/>
  <c r="BK131" i="6"/>
  <c r="H37" i="7"/>
  <c r="BC95" i="1" s="1"/>
  <c r="BK197" i="6"/>
  <c r="N197" i="6" s="1"/>
  <c r="N100" i="6" s="1"/>
  <c r="H34" i="7"/>
  <c r="AZ95" i="1" s="1"/>
  <c r="BK130" i="3" l="1"/>
  <c r="N281" i="2"/>
  <c r="N106" i="2" s="1"/>
  <c r="BK264" i="2"/>
  <c r="N264" i="2" s="1"/>
  <c r="N103" i="2" s="1"/>
  <c r="W136" i="3"/>
  <c r="W129" i="3" s="1"/>
  <c r="W128" i="3" s="1"/>
  <c r="AU90" i="1" s="1"/>
  <c r="BB88" i="1"/>
  <c r="BD88" i="1"/>
  <c r="BD87" i="1" s="1"/>
  <c r="W35" i="1" s="1"/>
  <c r="Y130" i="6"/>
  <c r="Y129" i="6" s="1"/>
  <c r="W127" i="8"/>
  <c r="AU96" i="1" s="1"/>
  <c r="Y136" i="5"/>
  <c r="Y129" i="5" s="1"/>
  <c r="Y128" i="5" s="1"/>
  <c r="AA264" i="2"/>
  <c r="AX88" i="1"/>
  <c r="BB87" i="1"/>
  <c r="N125" i="7"/>
  <c r="N92" i="7" s="1"/>
  <c r="BK124" i="7"/>
  <c r="N124" i="4"/>
  <c r="N91" i="4" s="1"/>
  <c r="BK123" i="4"/>
  <c r="N137" i="5"/>
  <c r="N93" i="5" s="1"/>
  <c r="BK136" i="5"/>
  <c r="N137" i="3"/>
  <c r="N94" i="3" s="1"/>
  <c r="BK136" i="3"/>
  <c r="N136" i="3" s="1"/>
  <c r="N93" i="3" s="1"/>
  <c r="BC88" i="1"/>
  <c r="Y136" i="3"/>
  <c r="Y129" i="3" s="1"/>
  <c r="Y128" i="3" s="1"/>
  <c r="AA245" i="2"/>
  <c r="AA244" i="2" s="1"/>
  <c r="AZ93" i="1"/>
  <c r="AV93" i="1" s="1"/>
  <c r="AU93" i="1"/>
  <c r="W123" i="4"/>
  <c r="W122" i="4" s="1"/>
  <c r="AU91" i="1" s="1"/>
  <c r="AA143" i="2"/>
  <c r="W144" i="2"/>
  <c r="W143" i="2" s="1"/>
  <c r="AU89" i="1" s="1"/>
  <c r="N130" i="3"/>
  <c r="N91" i="3" s="1"/>
  <c r="N131" i="6"/>
  <c r="N92" i="6" s="1"/>
  <c r="BK130" i="6"/>
  <c r="N107" i="8"/>
  <c r="BF107" i="8" s="1"/>
  <c r="N105" i="8"/>
  <c r="BF105" i="8" s="1"/>
  <c r="N103" i="8"/>
  <c r="BF103" i="8" s="1"/>
  <c r="N102" i="8"/>
  <c r="N104" i="8"/>
  <c r="BF104" i="8" s="1"/>
  <c r="M28" i="8"/>
  <c r="N106" i="8"/>
  <c r="BF106" i="8" s="1"/>
  <c r="N245" i="2"/>
  <c r="N99" i="2" s="1"/>
  <c r="N144" i="2"/>
  <c r="N90" i="2" s="1"/>
  <c r="BK129" i="3" l="1"/>
  <c r="BK244" i="2"/>
  <c r="N244" i="2" s="1"/>
  <c r="N98" i="2" s="1"/>
  <c r="AZ88" i="1"/>
  <c r="AZ87" i="1" s="1"/>
  <c r="N124" i="7"/>
  <c r="N91" i="7" s="1"/>
  <c r="BK123" i="7"/>
  <c r="N123" i="7" s="1"/>
  <c r="N90" i="7" s="1"/>
  <c r="W33" i="1"/>
  <c r="AX87" i="1"/>
  <c r="AV88" i="1"/>
  <c r="N129" i="3"/>
  <c r="N90" i="3" s="1"/>
  <c r="BK128" i="3"/>
  <c r="N128" i="3" s="1"/>
  <c r="N89" i="3" s="1"/>
  <c r="N123" i="4"/>
  <c r="N90" i="4" s="1"/>
  <c r="BK122" i="4"/>
  <c r="N122" i="4" s="1"/>
  <c r="N89" i="4" s="1"/>
  <c r="BK143" i="2"/>
  <c r="N143" i="2" s="1"/>
  <c r="N89" i="2" s="1"/>
  <c r="BF102" i="8"/>
  <c r="N101" i="8"/>
  <c r="BK129" i="6"/>
  <c r="N129" i="6" s="1"/>
  <c r="N90" i="6" s="1"/>
  <c r="N130" i="6"/>
  <c r="N91" i="6" s="1"/>
  <c r="AU88" i="1"/>
  <c r="AU87" i="1" s="1"/>
  <c r="BC87" i="1"/>
  <c r="AY88" i="1"/>
  <c r="N136" i="5"/>
  <c r="N92" i="5" s="1"/>
  <c r="BK129" i="5"/>
  <c r="N102" i="4" l="1"/>
  <c r="BF102" i="4" s="1"/>
  <c r="N100" i="4"/>
  <c r="BF100" i="4" s="1"/>
  <c r="N98" i="4"/>
  <c r="BF98" i="4" s="1"/>
  <c r="N97" i="4"/>
  <c r="N101" i="4"/>
  <c r="BF101" i="4" s="1"/>
  <c r="M28" i="4"/>
  <c r="N99" i="4"/>
  <c r="BF99" i="4" s="1"/>
  <c r="N101" i="7"/>
  <c r="BF101" i="7" s="1"/>
  <c r="N99" i="7"/>
  <c r="BF99" i="7" s="1"/>
  <c r="M29" i="7"/>
  <c r="N102" i="7"/>
  <c r="BF102" i="7" s="1"/>
  <c r="N98" i="7"/>
  <c r="BF98" i="7" s="1"/>
  <c r="N97" i="7"/>
  <c r="N100" i="7"/>
  <c r="BF100" i="7" s="1"/>
  <c r="W34" i="1"/>
  <c r="AY87" i="1"/>
  <c r="M29" i="8"/>
  <c r="L109" i="8"/>
  <c r="AV87" i="1"/>
  <c r="M34" i="8"/>
  <c r="AW96" i="1" s="1"/>
  <c r="AT96" i="1" s="1"/>
  <c r="H34" i="8"/>
  <c r="BA96" i="1" s="1"/>
  <c r="N108" i="3"/>
  <c r="BF108" i="3" s="1"/>
  <c r="N106" i="3"/>
  <c r="BF106" i="3" s="1"/>
  <c r="N104" i="3"/>
  <c r="BF104" i="3" s="1"/>
  <c r="N103" i="3"/>
  <c r="N107" i="3"/>
  <c r="BF107" i="3" s="1"/>
  <c r="N105" i="3"/>
  <c r="BF105" i="3" s="1"/>
  <c r="M28" i="3"/>
  <c r="N107" i="6"/>
  <c r="BF107" i="6" s="1"/>
  <c r="N105" i="6"/>
  <c r="BF105" i="6" s="1"/>
  <c r="M29" i="6"/>
  <c r="N106" i="6"/>
  <c r="BF106" i="6" s="1"/>
  <c r="N103" i="6"/>
  <c r="N108" i="6"/>
  <c r="BF108" i="6" s="1"/>
  <c r="N104" i="6"/>
  <c r="BF104" i="6" s="1"/>
  <c r="N129" i="5"/>
  <c r="N90" i="5" s="1"/>
  <c r="BK128" i="5"/>
  <c r="N128" i="5" s="1"/>
  <c r="N89" i="5" s="1"/>
  <c r="N123" i="2"/>
  <c r="BF123" i="2" s="1"/>
  <c r="N121" i="2"/>
  <c r="BF121" i="2" s="1"/>
  <c r="N119" i="2"/>
  <c r="BF119" i="2" s="1"/>
  <c r="N118" i="2"/>
  <c r="N122" i="2"/>
  <c r="BF122" i="2" s="1"/>
  <c r="N120" i="2"/>
  <c r="BF120" i="2" s="1"/>
  <c r="M28" i="2"/>
  <c r="N96" i="4" l="1"/>
  <c r="BF97" i="4"/>
  <c r="N117" i="2"/>
  <c r="BF118" i="2"/>
  <c r="N108" i="5"/>
  <c r="BF108" i="5" s="1"/>
  <c r="N106" i="5"/>
  <c r="BF106" i="5" s="1"/>
  <c r="N104" i="5"/>
  <c r="BF104" i="5" s="1"/>
  <c r="N103" i="5"/>
  <c r="N105" i="5"/>
  <c r="BF105" i="5" s="1"/>
  <c r="M28" i="5"/>
  <c r="N107" i="5"/>
  <c r="BF107" i="5" s="1"/>
  <c r="N102" i="6"/>
  <c r="BF103" i="6"/>
  <c r="AS96" i="1"/>
  <c r="M31" i="8"/>
  <c r="BF97" i="7"/>
  <c r="N96" i="7"/>
  <c r="BF103" i="3"/>
  <c r="N102" i="3"/>
  <c r="M30" i="6" l="1"/>
  <c r="L110" i="6"/>
  <c r="M34" i="4"/>
  <c r="AW91" i="1" s="1"/>
  <c r="AT91" i="1" s="1"/>
  <c r="H34" i="4"/>
  <c r="BA91" i="1" s="1"/>
  <c r="AG96" i="1"/>
  <c r="AN96" i="1" s="1"/>
  <c r="L39" i="8"/>
  <c r="M29" i="3"/>
  <c r="L110" i="3"/>
  <c r="M30" i="7"/>
  <c r="L104" i="7"/>
  <c r="BF103" i="5"/>
  <c r="N102" i="5"/>
  <c r="M34" i="2"/>
  <c r="AW89" i="1" s="1"/>
  <c r="AT89" i="1" s="1"/>
  <c r="H34" i="2"/>
  <c r="BA89" i="1" s="1"/>
  <c r="M29" i="4"/>
  <c r="L104" i="4"/>
  <c r="H35" i="6"/>
  <c r="BA94" i="1" s="1"/>
  <c r="M35" i="6"/>
  <c r="AW94" i="1" s="1"/>
  <c r="AT94" i="1" s="1"/>
  <c r="M34" i="3"/>
  <c r="AW90" i="1" s="1"/>
  <c r="AT90" i="1" s="1"/>
  <c r="H34" i="3"/>
  <c r="BA90" i="1" s="1"/>
  <c r="H35" i="7"/>
  <c r="BA95" i="1" s="1"/>
  <c r="M35" i="7"/>
  <c r="AW95" i="1" s="1"/>
  <c r="AT95" i="1" s="1"/>
  <c r="M29" i="2"/>
  <c r="L125" i="2"/>
  <c r="AS89" i="1" l="1"/>
  <c r="M31" i="2"/>
  <c r="M29" i="5"/>
  <c r="L110" i="5"/>
  <c r="AS91" i="1"/>
  <c r="M31" i="4"/>
  <c r="M34" i="5"/>
  <c r="AW92" i="1" s="1"/>
  <c r="AT92" i="1" s="1"/>
  <c r="H34" i="5"/>
  <c r="BA92" i="1" s="1"/>
  <c r="BA88" i="1" s="1"/>
  <c r="AS90" i="1"/>
  <c r="M31" i="3"/>
  <c r="BA93" i="1"/>
  <c r="AW93" i="1" s="1"/>
  <c r="AT93" i="1" s="1"/>
  <c r="AS95" i="1"/>
  <c r="M32" i="7"/>
  <c r="AS94" i="1"/>
  <c r="M32" i="6"/>
  <c r="AS93" i="1" l="1"/>
  <c r="BA87" i="1"/>
  <c r="AW88" i="1"/>
  <c r="AT88" i="1" s="1"/>
  <c r="AS92" i="1"/>
  <c r="M31" i="5"/>
  <c r="AG95" i="1"/>
  <c r="AN95" i="1" s="1"/>
  <c r="L40" i="7"/>
  <c r="AG90" i="1"/>
  <c r="AN90" i="1" s="1"/>
  <c r="L39" i="3"/>
  <c r="AG91" i="1"/>
  <c r="AN91" i="1" s="1"/>
  <c r="L39" i="4"/>
  <c r="AG89" i="1"/>
  <c r="L39" i="2"/>
  <c r="AG94" i="1"/>
  <c r="L40" i="6"/>
  <c r="AS88" i="1"/>
  <c r="AS87" i="1" s="1"/>
  <c r="AN89" i="1" l="1"/>
  <c r="AG92" i="1"/>
  <c r="AN92" i="1" s="1"/>
  <c r="L39" i="5"/>
  <c r="AG93" i="1"/>
  <c r="AN93" i="1" s="1"/>
  <c r="AN94" i="1"/>
  <c r="W32" i="1"/>
  <c r="AW87" i="1"/>
  <c r="AK32" i="1" l="1"/>
  <c r="AT87" i="1"/>
  <c r="AG88" i="1"/>
  <c r="AG87" i="1" l="1"/>
  <c r="AN88" i="1"/>
  <c r="AG102" i="1" l="1"/>
  <c r="AG100" i="1"/>
  <c r="AN87" i="1"/>
  <c r="AK26" i="1"/>
  <c r="AG99" i="1"/>
  <c r="AG101" i="1"/>
  <c r="CD101" i="1" l="1"/>
  <c r="AV101" i="1"/>
  <c r="BY101" i="1" s="1"/>
  <c r="AG98" i="1"/>
  <c r="CD99" i="1"/>
  <c r="AV99" i="1"/>
  <c r="BY99" i="1" s="1"/>
  <c r="AV100" i="1"/>
  <c r="BY100" i="1" s="1"/>
  <c r="CD100" i="1"/>
  <c r="AV102" i="1"/>
  <c r="BY102" i="1" s="1"/>
  <c r="CD102" i="1"/>
  <c r="AN101" i="1" l="1"/>
  <c r="AK31" i="1"/>
  <c r="AN102" i="1"/>
  <c r="AN100" i="1"/>
  <c r="AN99" i="1"/>
  <c r="W31" i="1"/>
  <c r="AK27" i="1"/>
  <c r="AK29" i="1" s="1"/>
  <c r="AK37" i="1" s="1"/>
  <c r="AG104" i="1"/>
  <c r="AN98" i="1" l="1"/>
  <c r="AN104" i="1" s="1"/>
</calcChain>
</file>

<file path=xl/sharedStrings.xml><?xml version="1.0" encoding="utf-8"?>
<sst xmlns="http://schemas.openxmlformats.org/spreadsheetml/2006/main" count="8128" uniqueCount="1661">
  <si>
    <t>2012</t>
  </si>
  <si>
    <t>Hárok obsahuje:</t>
  </si>
  <si>
    <t>1) Súhrnný list stavby</t>
  </si>
  <si>
    <t>2) Rekapitulácia objektov</t>
  </si>
  <si>
    <t>2.0</t>
  </si>
  <si>
    <t/>
  </si>
  <si>
    <t>False</t>
  </si>
  <si>
    <t>optimalizované pre tlač zostáv vo formáte A4 - na výšku</t>
  </si>
  <si>
    <t>&gt;&gt;  skryté stĺpce  &lt;&lt;</t>
  </si>
  <si>
    <t>0,001</t>
  </si>
  <si>
    <t>20</t>
  </si>
  <si>
    <t>SÚHRNNÝ LIST STAVBY</t>
  </si>
  <si>
    <t>v ---  nižšie sa nachádzajú doplnkové a pomocné údaje k zostavám  --- v</t>
  </si>
  <si>
    <t>Návod na vyplnenie</t>
  </si>
  <si>
    <t>Kód:</t>
  </si>
  <si>
    <t>220</t>
  </si>
  <si>
    <t>Meniť je možné iba bunky so žltým podfarbením!_x000D_
_x000D_
1) na prvom liste Rekapitulácie stavby vyplňte v zostave_x000D_
_x000D_
    a) Súhrnný list_x000D_
       - údaje o Zhotoviteľovi_x000D_
         (prenesú sa do ostatných zostáv aj v iných listoch)_x000D_
_x000D_
    b) Rekapitulácia objektov_x000D_
       - potrebné Ostatné náklady_x000D_
_x000D_
2) na vybraných listoch vyplňte v zostave_x000D_
_x000D_
    a) Krycí list_x000D_
       - údaje o Zhotoviteľovi, pokiaľ sa líšia od údajov o Zhotoviteľovi na Súhrnnom liste_x000D_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</si>
  <si>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</si>
  <si>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JKSO:</t>
  </si>
  <si>
    <t>KS:</t>
  </si>
  <si>
    <t>Miesto:</t>
  </si>
  <si>
    <t>TERANY, 962 68, parc. č.: 1/5</t>
  </si>
  <si>
    <t>Dátum:</t>
  </si>
  <si>
    <t>Objednávateľ:</t>
  </si>
  <si>
    <t>IČO:</t>
  </si>
  <si>
    <t>00320323</t>
  </si>
  <si>
    <t>Obec Terany, Terany 116, PSČ: 962 68</t>
  </si>
  <si>
    <t>IČO DPH:</t>
  </si>
  <si>
    <t>Zhotoviteľ:</t>
  </si>
  <si>
    <t>Vyplň údaj</t>
  </si>
  <si>
    <t>Projektant:</t>
  </si>
  <si>
    <t>44413301</t>
  </si>
  <si>
    <t>Cobra Bauart s.r.o. Športová 2/20, Balog nad Ipľom</t>
  </si>
  <si>
    <t>2022709282</t>
  </si>
  <si>
    <t>True</t>
  </si>
  <si>
    <t>0,01</t>
  </si>
  <si>
    <t>Spracovateľ:</t>
  </si>
  <si>
    <t xml:space="preserve"> </t>
  </si>
  <si>
    <t>Poznámka:</t>
  </si>
  <si>
    <t>Náklady z rozpočtov</t>
  </si>
  <si>
    <t>Ostatné náklady zo súhrnného listu</t>
  </si>
  <si>
    <t>Cena bez DPH</t>
  </si>
  <si>
    <t>DPH</t>
  </si>
  <si>
    <t>základná</t>
  </si>
  <si>
    <t>z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</si>
  <si>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</si>
  <si>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</si>
  <si>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</si>
  <si>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</si>
  <si>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</si>
  <si>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</si>
  <si>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</si>
  <si>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</si>
  <si>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</si>
  <si>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</si>
  <si>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</si>
  <si>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</si>
  <si>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</si>
  <si>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</si>
  <si>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</si>
  <si>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</si>
  <si>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Objekt</t>
  </si>
  <si>
    <t>Cena bez DPH [EUR]</t>
  </si>
  <si>
    <t>Cena s DPH [EUR]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</si>
  <si>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</si>
  <si>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</si>
  <si>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</si>
  <si>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</si>
  <si>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</si>
  <si>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</si>
  <si>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</si>
  <si>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</si>
  <si>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</si>
  <si>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</si>
  <si>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</si>
  <si>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</si>
  <si>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1) Náklady z rozpočtov</t>
  </si>
  <si>
    <t>D</t>
  </si>
  <si>
    <t>0</t>
  </si>
  <si>
    <t>###NOIMPORT###</t>
  </si>
  <si>
    <t>IMPORT</t>
  </si>
  <si>
    <t>{626b23f7-bde7-48cb-8d41-f107c748c58b}</t>
  </si>
  <si>
    <t>{00000000-0000-0000-0000-000000000000}</t>
  </si>
  <si>
    <t>SO 01</t>
  </si>
  <si>
    <t>Prestavba budovy na klub dôchodcov a spoločenské centrum</t>
  </si>
  <si>
    <t>1</t>
  </si>
  <si>
    <t>{5c3dbcd5-8a10-42ff-a803-988098be2e79}</t>
  </si>
  <si>
    <t>/</t>
  </si>
  <si>
    <t>Časť.1</t>
  </si>
  <si>
    <t xml:space="preserve">STAVEBNÁ ČASŤ </t>
  </si>
  <si>
    <t>2</t>
  </si>
  <si>
    <t>{a475253e-c5ec-433a-8dcf-5d44cd628f6f}</t>
  </si>
  <si>
    <t>Časť 2.</t>
  </si>
  <si>
    <t>ZDRAVOTECHNIKA</t>
  </si>
  <si>
    <t>{a361d34e-1c2e-44d5-98f5-53693d4a1be1}</t>
  </si>
  <si>
    <t>Časť 3.</t>
  </si>
  <si>
    <t>KANALIZAČNÁ PRÍPOJKA</t>
  </si>
  <si>
    <t>{06343e37-2442-49ce-aeab-60603001cbd6}</t>
  </si>
  <si>
    <t>Časť 4.</t>
  </si>
  <si>
    <t>VYKUROVANIE</t>
  </si>
  <si>
    <t>{0725c460-1d86-4a6b-832b-df0d83b9d9d2}</t>
  </si>
  <si>
    <t>Časť 5.</t>
  </si>
  <si>
    <t>ELEKTRO ČASŤ</t>
  </si>
  <si>
    <t>{ad7da639-0918-44f3-81d3-08777211c200}</t>
  </si>
  <si>
    <t>a)</t>
  </si>
  <si>
    <t>Elektroinštalácia</t>
  </si>
  <si>
    <t>3</t>
  </si>
  <si>
    <t>{c013d974-9d99-4c44-8a75-17e0f735941c}</t>
  </si>
  <si>
    <t>b)</t>
  </si>
  <si>
    <t>Bleskozvod</t>
  </si>
  <si>
    <t>{23ffc10c-6dc0-4871-a1c7-be01dc3ac0e7}</t>
  </si>
  <si>
    <t>Časť 6.</t>
  </si>
  <si>
    <t>NTL PLYNOVOD</t>
  </si>
  <si>
    <t>{9176b90d-2d54-4bde-92c0-639ea530c856}</t>
  </si>
  <si>
    <t>2) Ostatné náklady zo súhrnného listu</t>
  </si>
  <si>
    <t>Percent. zadanie_x000D_
[% nákladov rozpočtu]</t>
  </si>
  <si>
    <t>Zaradenie nákladov</t>
  </si>
  <si>
    <t>Ostatné náklady</t>
  </si>
  <si>
    <t>stavebná časť</t>
  </si>
  <si>
    <t>OSTATNENAKLADY</t>
  </si>
  <si>
    <t>Vyplň vlastné</t>
  </si>
  <si>
    <t>OSTATNENAKLADYVLASTNE</t>
  </si>
  <si>
    <t>Celkové náklady za stavbu 1) + 2)</t>
  </si>
  <si>
    <t>1) Krycí list rozpočtu</t>
  </si>
  <si>
    <t>2) Rekapitulácia rozpočtu</t>
  </si>
  <si>
    <t>3) Rozpočet</t>
  </si>
  <si>
    <t>Späť na hárok:</t>
  </si>
  <si>
    <t>Rekapitulácia stavby</t>
  </si>
  <si>
    <t>KRYCÍ LIST ROZPOČTU</t>
  </si>
  <si>
    <t>Objekt:</t>
  </si>
  <si>
    <t>SO 01 - Prestavba budovy na klub dôchodcov a spoločenské centrum</t>
  </si>
  <si>
    <t>Časť:</t>
  </si>
  <si>
    <t xml:space="preserve">Časť.1 - STAVEBNÁ ČASŤ </t>
  </si>
  <si>
    <t>Náklady z rozpočtu</t>
  </si>
  <si>
    <t>REKAPITULÁCIA ROZPOČTU</t>
  </si>
  <si>
    <t>Kód - Popis</t>
  </si>
  <si>
    <t>Cena celkom [EUR]</t>
  </si>
  <si>
    <t>1) Náklady z rozpočtu</t>
  </si>
  <si>
    <t>-1</t>
  </si>
  <si>
    <t>HSV - Práce a dodávky HSV</t>
  </si>
  <si>
    <t xml:space="preserve">    1 - Zemné práce</t>
  </si>
  <si>
    <t xml:space="preserve">    2 - Zakladanie </t>
  </si>
  <si>
    <t xml:space="preserve">    3 - Zvislé a kompletné konštrukcie</t>
  </si>
  <si>
    <t xml:space="preserve">    4 - Vodorovné konštrukcie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</si>
  <si>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</si>
  <si>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</si>
  <si>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</si>
  <si>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</si>
  <si>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71 - Izolácie</t>
  </si>
  <si>
    <t xml:space="preserve">      711 - Izolácie proti vode a vlhkosti</t>
  </si>
  <si>
    <t xml:space="preserve">      713 - Izolácie tepelné</t>
  </si>
  <si>
    <t xml:space="preserve">      715 - Izolácie proti chemickým vplyvom</t>
  </si>
  <si>
    <t xml:space="preserve">    76 - Konštrukcie</t>
  </si>
  <si>
    <t xml:space="preserve">      762 - Konštrukcie tesárske</t>
  </si>
  <si>
    <t xml:space="preserve">      763 - Konštrukcie - drevostavby</t>
  </si>
  <si>
    <t xml:space="preserve">      764 - Konštrukcie klampiarske</t>
  </si>
  <si>
    <t xml:space="preserve">      765 - Konštrukcie - krytiny tvrdé</t>
  </si>
  <si>
    <t xml:space="preserve">      766 - Konštrukcie stolárske</t>
  </si>
  <si>
    <t xml:space="preserve">      767 - Konštrukcie doplnkové kovové</t>
  </si>
  <si>
    <t xml:space="preserve">    77 - Podlahy</t>
  </si>
  <si>
    <t xml:space="preserve">      771 - Podlahy z dlaždíc keramických</t>
  </si>
  <si>
    <t xml:space="preserve">    78 - Dokončovacie práce </t>
  </si>
  <si>
    <t xml:space="preserve">      781 - Obklady</t>
  </si>
  <si>
    <t xml:space="preserve">      784 - Maľby</t>
  </si>
  <si>
    <t>VP -   Práce naviac</t>
  </si>
  <si>
    <t>2) Ostatné náklady</t>
  </si>
  <si>
    <t>GZS</t>
  </si>
  <si>
    <t>VRN</t>
  </si>
  <si>
    <t>Projektové práce</t>
  </si>
  <si>
    <t>Sťažené podmienky</t>
  </si>
  <si>
    <t>Vplyv prostredia</t>
  </si>
  <si>
    <t>Iné VRN</t>
  </si>
  <si>
    <t>Kompletačná činnosť</t>
  </si>
  <si>
    <t>KOMPLETACNA</t>
  </si>
  <si>
    <t>ROZPOČET</t>
  </si>
  <si>
    <t>PČ</t>
  </si>
  <si>
    <t>Typ</t>
  </si>
  <si>
    <t>Popis</t>
  </si>
  <si>
    <t>MJ</t>
  </si>
  <si>
    <t>Množstvo</t>
  </si>
  <si>
    <t>J.cena [EUR]</t>
  </si>
  <si>
    <t>Poznámka</t>
  </si>
  <si>
    <t>J. Nh [h]</t>
  </si>
  <si>
    <t>Nh celkom [h]</t>
  </si>
  <si>
    <t>J. hmotnosť_x000D_
[t]</t>
  </si>
  <si>
    <t>Hmotnosť_x000D_
celkom [t]</t>
  </si>
  <si>
    <t>J. suť [t]</t>
  </si>
  <si>
    <t>Suť Celkom [t]</t>
  </si>
  <si>
    <t>ROZPOCET</t>
  </si>
  <si>
    <t>K</t>
  </si>
  <si>
    <t>121101001</t>
  </si>
  <si>
    <t>Odstránenie ornice ručne s vodorov. premiest., na hromady do 50 m hr. do 150 mm</t>
  </si>
  <si>
    <t>m3</t>
  </si>
  <si>
    <t>4</t>
  </si>
  <si>
    <t>1448343354</t>
  </si>
  <si>
    <t>132201101</t>
  </si>
  <si>
    <t>Výkop ryhy do šírky 600 mm v horn.3 do 100 m3</t>
  </si>
  <si>
    <t>1242016093</t>
  </si>
  <si>
    <t>161101501</t>
  </si>
  <si>
    <t>Zvislé premiestnenie výkopku z horniny I až IV, nosením za každé 3 m výšky</t>
  </si>
  <si>
    <t>6</t>
  </si>
  <si>
    <t>162201102</t>
  </si>
  <si>
    <t>Vodorovné premiestnenie výkopku z horniny 1-4 nad 20-50m</t>
  </si>
  <si>
    <t>306905375</t>
  </si>
  <si>
    <t>5</t>
  </si>
  <si>
    <t>174101001</t>
  </si>
  <si>
    <t>Zásyp sypaninou so zhutnením jám, šachiet, rýh, zárezov alebo okolo objektov do 100 m3</t>
  </si>
  <si>
    <t>10</t>
  </si>
  <si>
    <t>184004212</t>
  </si>
  <si>
    <t>Výsadba stromov výšky 250-600 mm, do jamky priemeru 400 mm, hĺbky 600 mm</t>
  </si>
  <si>
    <t>ks</t>
  </si>
  <si>
    <t>12</t>
  </si>
  <si>
    <t>7</t>
  </si>
  <si>
    <t>M</t>
  </si>
  <si>
    <t>0266205865</t>
  </si>
  <si>
    <t>Tuja západná - Thuja occidentalis SMARAGD, v. 30/40; ihličnatá drevina solitérna, vzpriameno rastúca</t>
  </si>
  <si>
    <t>8</t>
  </si>
  <si>
    <t>14</t>
  </si>
  <si>
    <t>273351215</t>
  </si>
  <si>
    <t>Debnenie základových dosiek, zhotovenie-dielce</t>
  </si>
  <si>
    <t>m2</t>
  </si>
  <si>
    <t>1821860243</t>
  </si>
  <si>
    <t>9</t>
  </si>
  <si>
    <t>273351216</t>
  </si>
  <si>
    <t>Debnenie základových dosiek, odstránenie-dielce</t>
  </si>
  <si>
    <t>-1274851227</t>
  </si>
  <si>
    <t>273321411</t>
  </si>
  <si>
    <t>Betón základových dosiek, železový (bez výstuže), tr. C 25/30</t>
  </si>
  <si>
    <t>-1720971769</t>
  </si>
  <si>
    <t>11</t>
  </si>
  <si>
    <t>271573001</t>
  </si>
  <si>
    <t>Násyp pod základové  konštrukcie so zhutnením zo štrkopiesku fr.0-32 mm</t>
  </si>
  <si>
    <t>-1964268946</t>
  </si>
  <si>
    <t>273362021</t>
  </si>
  <si>
    <t>Výstuž základových dosiek zo zvár. sietí KARI</t>
  </si>
  <si>
    <t>t</t>
  </si>
  <si>
    <t>-1726479068</t>
  </si>
  <si>
    <t>13</t>
  </si>
  <si>
    <t>274351215</t>
  </si>
  <si>
    <t>Debnenie základových pásov, zhotovenie-dielce</t>
  </si>
  <si>
    <t>737255629</t>
  </si>
  <si>
    <t>274351216</t>
  </si>
  <si>
    <t>Debnenie základových pásov, odstránenie-dielce</t>
  </si>
  <si>
    <t>1620633382</t>
  </si>
  <si>
    <t>15</t>
  </si>
  <si>
    <t>274321312</t>
  </si>
  <si>
    <t>Betón základových pásov, železový (bez výstuže), tr. C 20/25</t>
  </si>
  <si>
    <t>138608803</t>
  </si>
  <si>
    <t>16</t>
  </si>
  <si>
    <t>274321313</t>
  </si>
  <si>
    <t>Betón pásov podzákladový, železový (bez výstuže), tr. C 20/25, hr. 100 mm</t>
  </si>
  <si>
    <t>1457205762</t>
  </si>
  <si>
    <t>17</t>
  </si>
  <si>
    <t>274361821</t>
  </si>
  <si>
    <t>Výstuž základových pásov z ocele 10505</t>
  </si>
  <si>
    <t>2094084114</t>
  </si>
  <si>
    <t>18</t>
  </si>
  <si>
    <t>279361821</t>
  </si>
  <si>
    <t>Výstuž základových múrov nosných z ocele 10505</t>
  </si>
  <si>
    <t>-1962326428</t>
  </si>
  <si>
    <t>19</t>
  </si>
  <si>
    <t>311271323</t>
  </si>
  <si>
    <t>Murivo nosné (m2) PREMAC 50x30x25 s betónovou výplňou hr. 300 mm</t>
  </si>
  <si>
    <t>293582297</t>
  </si>
  <si>
    <t>311361825</t>
  </si>
  <si>
    <t>Výstuž pre murivo nosné PREMAC s betónovou výplňou z ocele 10505</t>
  </si>
  <si>
    <t>209110730</t>
  </si>
  <si>
    <t>21</t>
  </si>
  <si>
    <t>311273117</t>
  </si>
  <si>
    <t>Murivo nosné (m3) z tvárnic YTONG hr. 300 mm P4-500 PDK, na MVC a maltu YTONG (300x249x499)</t>
  </si>
  <si>
    <t>872844367</t>
  </si>
  <si>
    <t>22</t>
  </si>
  <si>
    <t>342272102</t>
  </si>
  <si>
    <t>Priečky z tvárnic YTONG hr. 100 mm P2-500 hladkých, na MVC a maltu YTONG (100x249x599)</t>
  </si>
  <si>
    <t>54</t>
  </si>
  <si>
    <t>23</t>
  </si>
  <si>
    <t>342272106</t>
  </si>
  <si>
    <t>Priečky z tvárnic YTONG hr. 150 mm P4-500 hladkých, na MVC a maltu YTONG (150x249x599)</t>
  </si>
  <si>
    <t>56</t>
  </si>
  <si>
    <t>24</t>
  </si>
  <si>
    <t>317165125</t>
  </si>
  <si>
    <t>Prekladový trámec YTONG šírky 150 mm, výšky 124 mm, dĺžky 2000 mm</t>
  </si>
  <si>
    <t>44</t>
  </si>
  <si>
    <t>25</t>
  </si>
  <si>
    <t>317165127</t>
  </si>
  <si>
    <t>Prekladový trámec YTONG šírky 150 mm, výšky 124 mm, dĺžky 2500 mm</t>
  </si>
  <si>
    <t>46</t>
  </si>
  <si>
    <t>26</t>
  </si>
  <si>
    <t>317165221</t>
  </si>
  <si>
    <t>Nosný preklad YTONG šírky 300 mm, výšky 249 mm, dĺžky 1300 mm</t>
  </si>
  <si>
    <t>48</t>
  </si>
  <si>
    <t>27</t>
  </si>
  <si>
    <t>317165223</t>
  </si>
  <si>
    <t>Nosný preklad YTONG šírky 300 mm, výšky 249 mm, dĺžky 1750 mm</t>
  </si>
  <si>
    <t>50</t>
  </si>
  <si>
    <t>28</t>
  </si>
  <si>
    <t>317165224</t>
  </si>
  <si>
    <t>Nosný preklad YTONG šírky 300 mm, výšky 249 mm, dĺžky 2000 mm</t>
  </si>
  <si>
    <t>52</t>
  </si>
  <si>
    <t>29</t>
  </si>
  <si>
    <t>317165301</t>
  </si>
  <si>
    <t>Nenosný preklad YTONG šírky 100 mm, výšky 249 mm, dĺžky 1250 mm</t>
  </si>
  <si>
    <t>40</t>
  </si>
  <si>
    <t>30</t>
  </si>
  <si>
    <t>317165303</t>
  </si>
  <si>
    <t>Nenosný preklad YTONG šírky 150 mm, výšky 249 mm, dĺžky 1250 mm</t>
  </si>
  <si>
    <t>42</t>
  </si>
  <si>
    <t>31</t>
  </si>
  <si>
    <t>314271212</t>
  </si>
  <si>
    <t>Komínový systém LEIER TURBO vysoký 6,7 m, 90° trojzložkový, jednoprieduchový, s priemerom prieduchu 160 mm s ventilačnou šachtou</t>
  </si>
  <si>
    <t>34</t>
  </si>
  <si>
    <t>32</t>
  </si>
  <si>
    <t>417351115</t>
  </si>
  <si>
    <t>Debnenie bočníc stužujúcich pásov a vencov vrátane vzpier zhotovenie</t>
  </si>
  <si>
    <t>1900715532</t>
  </si>
  <si>
    <t>33</t>
  </si>
  <si>
    <t>417351116</t>
  </si>
  <si>
    <t>Debnenie bočníc stužujúcich pásov a vencov vrátane vzpier odstránenie</t>
  </si>
  <si>
    <t>-1253884591</t>
  </si>
  <si>
    <t>417361221</t>
  </si>
  <si>
    <t>Výstuž stužujúcich pásov a vencov z betonárskej ocele 10216</t>
  </si>
  <si>
    <t>1911843546</t>
  </si>
  <si>
    <t>35</t>
  </si>
  <si>
    <t>417321414</t>
  </si>
  <si>
    <t>Betón stužujúcich pásov a vencov železový tr. C 20/25</t>
  </si>
  <si>
    <t>-748463343</t>
  </si>
  <si>
    <t>36</t>
  </si>
  <si>
    <t>417391151</t>
  </si>
  <si>
    <t>Montáž obkladu betónových konštrukcií vykonaný súčasne s betónovaním extrudovaným polystyrénom - stužujúce vence - zateplenie</t>
  </si>
  <si>
    <t>-1793806901</t>
  </si>
  <si>
    <t>37</t>
  </si>
  <si>
    <t>2837650030</t>
  </si>
  <si>
    <t>Styrodur 2800 C extrudovaný polystyrén - XPS hrúbka 50 mm</t>
  </si>
  <si>
    <t>-837481394</t>
  </si>
  <si>
    <t>38</t>
  </si>
  <si>
    <t>434351141</t>
  </si>
  <si>
    <t>Debnenie stupňov priamočiarych zhotovenie</t>
  </si>
  <si>
    <t>72</t>
  </si>
  <si>
    <t>39</t>
  </si>
  <si>
    <t>434351142</t>
  </si>
  <si>
    <t>Debnenie stupňov priamočiarych odstránenie</t>
  </si>
  <si>
    <t>74</t>
  </si>
  <si>
    <t>430321315</t>
  </si>
  <si>
    <t>Schodiskové konštrukcie, betón železový tr. C 20/25</t>
  </si>
  <si>
    <t>-2016847518</t>
  </si>
  <si>
    <t>41</t>
  </si>
  <si>
    <t>430361821</t>
  </si>
  <si>
    <t>Výstuž schodiskových konštrukcií z betonárskej ocele 10505</t>
  </si>
  <si>
    <t>838788958</t>
  </si>
  <si>
    <t>430362021</t>
  </si>
  <si>
    <t>Výstuž schodiskových konštrukcií zo zváraných sietí z drôtov typu KARI</t>
  </si>
  <si>
    <t>-1101129397</t>
  </si>
  <si>
    <t>43</t>
  </si>
  <si>
    <t>612467072</t>
  </si>
  <si>
    <t>Vnútorná omietka stien vápennocementová, nanášanie ručné</t>
  </si>
  <si>
    <t>-247642451</t>
  </si>
  <si>
    <t>612481120</t>
  </si>
  <si>
    <t>Potiahnutie vnútorných stien sklotextílnou mriežkou s bodovým prilepením</t>
  </si>
  <si>
    <t>-1797281294</t>
  </si>
  <si>
    <t>45</t>
  </si>
  <si>
    <t>5538311700</t>
  </si>
  <si>
    <t xml:space="preserve">Baumit Soklový profil, hliníkový SL10 pre 10 cm fasádne izolačné dosky, dĺžka 200 cm </t>
  </si>
  <si>
    <t>m</t>
  </si>
  <si>
    <t>455027339</t>
  </si>
  <si>
    <t>5859312080</t>
  </si>
  <si>
    <t>Rohová lišta Kombi PVC dl. 2,5 m + tkanina P145 10/15 cm</t>
  </si>
  <si>
    <t>224557693</t>
  </si>
  <si>
    <t>47</t>
  </si>
  <si>
    <t>5859312170</t>
  </si>
  <si>
    <t>Profil rohový s odkvapovým nosom a tkaninou AFD 2,5 m</t>
  </si>
  <si>
    <t>-1909378505</t>
  </si>
  <si>
    <t>6932012010</t>
  </si>
  <si>
    <t>Profil okenný a dverový APU profil 6 mm + tkanina - 2,5 m, č. 45072610 PCI</t>
  </si>
  <si>
    <t>2051014570</t>
  </si>
  <si>
    <t>49</t>
  </si>
  <si>
    <t>625158110</t>
  </si>
  <si>
    <t>Kontaktný zatepľovací systém obvodových stien NOBASIL FKD, hr. 100mm, čadičová minerálna izolácia - doska 100x600x1000 mm, omietka silikátová, hr. 2mm, škrabaná</t>
  </si>
  <si>
    <t>735802553</t>
  </si>
  <si>
    <t>625158106</t>
  </si>
  <si>
    <t>Kontaktný zatepľovací systém ostení a nadpraží a odkvapového debnenia, NOBASIL FKD, hr. 40mm, čadičová minerálna izolácia -  doska 40x600x1000 mm, omietka silikátová, hr. 2mm, škrabaná</t>
  </si>
  <si>
    <t>82</t>
  </si>
  <si>
    <t>51</t>
  </si>
  <si>
    <t>625251382</t>
  </si>
  <si>
    <t>Kontaktný zatepľovací systém hr. 50 mm BAUMIT STAR - riešenie pre sokel (XPS), skrutkovacie kotvy, omietka silikónová, hr. 2mm, škrabaná</t>
  </si>
  <si>
    <t>-957307126</t>
  </si>
  <si>
    <t>625981123</t>
  </si>
  <si>
    <t>Obklad vonk. bet. konštrukcií doskami z extrudovaného polystyrénu hr. 50 mm - bočné časti schodísk, omietka silikónová, hr. 2mm, škrabaná</t>
  </si>
  <si>
    <t>86</t>
  </si>
  <si>
    <t>53</t>
  </si>
  <si>
    <t>622464222</t>
  </si>
  <si>
    <t xml:space="preserve">Vonkajšia omietka stien tenkovrstvová BAUMIT, silikátová, Baumit SilikatTop, škrabaná, hr. 2 mm </t>
  </si>
  <si>
    <t>-791716386</t>
  </si>
  <si>
    <t>632451055</t>
  </si>
  <si>
    <t>Poter pieskovocementový hr. nad 40 do 50 mm (krycí nášľapný)</t>
  </si>
  <si>
    <t>438068926</t>
  </si>
  <si>
    <t>55</t>
  </si>
  <si>
    <t>632451053</t>
  </si>
  <si>
    <t>Poter pieskovocementový hr. nad 20 do 30 mm (krycí nášľapný), hr. 30mm</t>
  </si>
  <si>
    <t>540592510</t>
  </si>
  <si>
    <t>631316011</t>
  </si>
  <si>
    <t xml:space="preserve">Mazanina z betónu s polypropylénovými vláknami  (m3) tr.C16/20 hr. 12-24 cm    </t>
  </si>
  <si>
    <t>-1134653256</t>
  </si>
  <si>
    <t>57</t>
  </si>
  <si>
    <t>631362422</t>
  </si>
  <si>
    <t>Výstuž mazanín z betónov (z kameniva) a z ľahkých betónov zo sietí KARI, priemer drôtu 6/6 mm, veľkosť oka 150x150 mm</t>
  </si>
  <si>
    <t>1589761020</t>
  </si>
  <si>
    <t>58</t>
  </si>
  <si>
    <t>632001011</t>
  </si>
  <si>
    <t>Zhotovenie separačnej fólie v podlahových vrstvách z PE</t>
  </si>
  <si>
    <t>-816065567</t>
  </si>
  <si>
    <t>59</t>
  </si>
  <si>
    <t>5858151020</t>
  </si>
  <si>
    <t>Baumit Separačná fólia FE, 1,3x100 m</t>
  </si>
  <si>
    <t>-519666345</t>
  </si>
  <si>
    <t>60</t>
  </si>
  <si>
    <t>641952211</t>
  </si>
  <si>
    <t>Osadenie dreveného okenného rámu, plochy do 2,5 m2, s montážnou penou</t>
  </si>
  <si>
    <t>-600273089</t>
  </si>
  <si>
    <t>61</t>
  </si>
  <si>
    <t>6111104120</t>
  </si>
  <si>
    <t xml:space="preserve">Drevené okno jednokrídlové podávacie, nahor výsuvné 1200 x800 mm (vxš),  izolačné dvojsklo  </t>
  </si>
  <si>
    <t>1851670587</t>
  </si>
  <si>
    <t>62</t>
  </si>
  <si>
    <t>011 641990</t>
  </si>
  <si>
    <t>Osadenie rámov okien z plastov do 1 m2  montážnou penou</t>
  </si>
  <si>
    <t>368295661</t>
  </si>
  <si>
    <t>63</t>
  </si>
  <si>
    <t>6114123830</t>
  </si>
  <si>
    <t>Plastové okno jednokrídlové OS, rozmer 600x600 mm (vxš), izolačné trojsklo - 6 komorový profil</t>
  </si>
  <si>
    <t>-1836997699</t>
  </si>
  <si>
    <t>64</t>
  </si>
  <si>
    <t>6114123880</t>
  </si>
  <si>
    <t>Plastové okno jednokrídlové OS, rozmer 600x1500 mm (vxš), izolačné trojsklo - 6 komorový profil</t>
  </si>
  <si>
    <t>1051258197</t>
  </si>
  <si>
    <t>65</t>
  </si>
  <si>
    <t>011 641991</t>
  </si>
  <si>
    <t>Osadenie rámov okien z plastov do 4 m2  montážnou penou</t>
  </si>
  <si>
    <t>-1533497363</t>
  </si>
  <si>
    <t>66</t>
  </si>
  <si>
    <t>6114124240</t>
  </si>
  <si>
    <t>Plastové okno dvojkrídlové OS+O, rozmer 1500x1500 mm (vxš), izolačné trojsklo - 6 komorový profil</t>
  </si>
  <si>
    <t>617199562</t>
  </si>
  <si>
    <t>67</t>
  </si>
  <si>
    <t>642942111</t>
  </si>
  <si>
    <t>Osadenie oceľovej dverovej zárubne alebo rámu, plochy otvoru do 2,5 m2</t>
  </si>
  <si>
    <t>946564349</t>
  </si>
  <si>
    <t>68</t>
  </si>
  <si>
    <t>5533190100</t>
  </si>
  <si>
    <t xml:space="preserve">Zárubňa oceľová CgU 60x197x6cm </t>
  </si>
  <si>
    <t>1780574795</t>
  </si>
  <si>
    <t>69</t>
  </si>
  <si>
    <t>5533190500</t>
  </si>
  <si>
    <t xml:space="preserve">Zárubňa oceľová CgU 80x197x6cm </t>
  </si>
  <si>
    <t>-1531039900</t>
  </si>
  <si>
    <t>70</t>
  </si>
  <si>
    <t>5533190400</t>
  </si>
  <si>
    <t>Zárubňa oceľová CgU 80x197x6cm obojstranne otvárajúca)</t>
  </si>
  <si>
    <t>1050751408</t>
  </si>
  <si>
    <t>71</t>
  </si>
  <si>
    <t>642942221</t>
  </si>
  <si>
    <t>Osadenie oceľovej dverovej zárubne alebo rámu, plochy otvoru nad 2,5 do 4,5 m2</t>
  </si>
  <si>
    <t>1627086902</t>
  </si>
  <si>
    <t>5533193100</t>
  </si>
  <si>
    <t>Zárubňa oceľová CgU 140x197x8cm</t>
  </si>
  <si>
    <t>-237239360</t>
  </si>
  <si>
    <t>73</t>
  </si>
  <si>
    <t>642952110</t>
  </si>
  <si>
    <t>Osadenie dverových zárubní a rámov z plastov, plochy otvoru do 2,5 m2,  montážnou penou</t>
  </si>
  <si>
    <t>1630459071</t>
  </si>
  <si>
    <t>6114114/D3</t>
  </si>
  <si>
    <t>Plastové dvere vstupné jednokrídlové, O, 800x2050 mm,  s nadsvetlíkom (šxv) so zasklením bezpečnostným izolačným trojsklom</t>
  </si>
  <si>
    <t>-1370960147</t>
  </si>
  <si>
    <t>75</t>
  </si>
  <si>
    <t>6114114/D2</t>
  </si>
  <si>
    <t>Plastové dvere vstupné dvojkrídlové, O,1150x2050 mm  s nadsvetlíkom (šxv) so zasklením bezpečnostným izolačným trojsklom</t>
  </si>
  <si>
    <t>1850410229</t>
  </si>
  <si>
    <t>76</t>
  </si>
  <si>
    <t>642992720</t>
  </si>
  <si>
    <t>Osadenie dverných zárubní z plastov do 4 m2  montážnou penou</t>
  </si>
  <si>
    <t>126</t>
  </si>
  <si>
    <t>77</t>
  </si>
  <si>
    <t>6114114/D1</t>
  </si>
  <si>
    <t>Plastové dvere vstupné dvojkrídlové, O,1350x2050 mm, s nadsvetlíkom (šxv) so zasklením bezpečnostným izolačným trojsklom</t>
  </si>
  <si>
    <t>160515154</t>
  </si>
  <si>
    <t>78</t>
  </si>
  <si>
    <t>713131143</t>
  </si>
  <si>
    <t>Montáž komrimačnej pásky - okolo otvorov</t>
  </si>
  <si>
    <t>-767414553</t>
  </si>
  <si>
    <t>79</t>
  </si>
  <si>
    <t>5859325197</t>
  </si>
  <si>
    <t>Komprimačná páska TP652 illmod Trio</t>
  </si>
  <si>
    <t>-895716907</t>
  </si>
  <si>
    <t>80</t>
  </si>
  <si>
    <t>941941031</t>
  </si>
  <si>
    <t>Montáž lešenia ľahkého pracovného radového s podlahami šírky od 0,80 do 1,00 m, výšky do 10 m</t>
  </si>
  <si>
    <t>178089859</t>
  </si>
  <si>
    <t>81</t>
  </si>
  <si>
    <t>941941191</t>
  </si>
  <si>
    <t>Príplatok za prvý a každý ďalší i začatý mesiac použitia lešenia ľahkého pracovného radového s podlahami šírky od 0,80 do 1,00 m, výšky do 10 m</t>
  </si>
  <si>
    <t>399504859</t>
  </si>
  <si>
    <t>941941831</t>
  </si>
  <si>
    <t>Demontáž lešenia ľahkého pracovného radového s podlahami šírky nad 0,80 do 1,00 m, výšky do 10 m</t>
  </si>
  <si>
    <t>-1658859688</t>
  </si>
  <si>
    <t>83</t>
  </si>
  <si>
    <t>941941041</t>
  </si>
  <si>
    <t>Montáž lešenia ľahkého pracovného radového s podlahami šírky nad 1,00 do 1,20 m, výšky do 10 m</t>
  </si>
  <si>
    <t>-683725602</t>
  </si>
  <si>
    <t>84</t>
  </si>
  <si>
    <t>941941291</t>
  </si>
  <si>
    <t>Príplatok za prvý a každý ďalší i začatý mesiac použitia lešenia ľahkého pracovného radového s podlahami šírky nad 1,00 do 1,20 m, výšky do 10 m</t>
  </si>
  <si>
    <t>-1981075276</t>
  </si>
  <si>
    <t>85</t>
  </si>
  <si>
    <t>941941841</t>
  </si>
  <si>
    <t>Demontáž lešenia ľahkého pracovného radového s podlahami šírky nad 1,00 do 1,20 m, výšky do 10 m</t>
  </si>
  <si>
    <t>-2021493978</t>
  </si>
  <si>
    <t>97901-1111</t>
  </si>
  <si>
    <t xml:space="preserve">Zvislá doprava sute a vybúr. hmôt </t>
  </si>
  <si>
    <t>-974423411</t>
  </si>
  <si>
    <t>87</t>
  </si>
  <si>
    <t>97908-1111</t>
  </si>
  <si>
    <t>Odvoz sute a vybúraných hmôt na skládku odpadov</t>
  </si>
  <si>
    <t>-1265069854</t>
  </si>
  <si>
    <t>88</t>
  </si>
  <si>
    <t>97908-2111</t>
  </si>
  <si>
    <t>Vnútrostavenisková doprava sute a vybúraných hmôt do 10 m</t>
  </si>
  <si>
    <t>-1616158010</t>
  </si>
  <si>
    <t>89</t>
  </si>
  <si>
    <t>97908-2121</t>
  </si>
  <si>
    <t>Vnútrost. doprava sute a vybúraných hmôt každých ďalších 5 m</t>
  </si>
  <si>
    <t>1647051158</t>
  </si>
  <si>
    <t>90</t>
  </si>
  <si>
    <t>97908-7212</t>
  </si>
  <si>
    <t>Nakladanie sute na dopravný prostriedok</t>
  </si>
  <si>
    <t>879304619</t>
  </si>
  <si>
    <t>91</t>
  </si>
  <si>
    <t>97913-1409</t>
  </si>
  <si>
    <t>Poplatok za ulož.a znešk.staveb.sute na vymedzených skládkach "O"-ostatný odpad</t>
  </si>
  <si>
    <t>1612331247</t>
  </si>
  <si>
    <t>92</t>
  </si>
  <si>
    <t>998011002</t>
  </si>
  <si>
    <t>Presun hmôt pre budovy (801, 803, 812), zvislá konštr. z tehál, tvárnic, z kovu výšky do 12 m</t>
  </si>
  <si>
    <t>1440539893</t>
  </si>
  <si>
    <t>93</t>
  </si>
  <si>
    <t>711123141</t>
  </si>
  <si>
    <t>Zhotovenie izolácie poti zemnej vlhkosti a povrchovej vodeI AQUAFIN 2K na ploche zvislej, príprava vonkajšieho podkladu sokla</t>
  </si>
  <si>
    <t>-869230514</t>
  </si>
  <si>
    <t>94</t>
  </si>
  <si>
    <t>2353200300</t>
  </si>
  <si>
    <t>Stierkové izolácie Aquafin 1K biely, balenie 25kg - SCHOMBURG</t>
  </si>
  <si>
    <t>kg</t>
  </si>
  <si>
    <t>2128951115</t>
  </si>
  <si>
    <t>95</t>
  </si>
  <si>
    <t>711142559</t>
  </si>
  <si>
    <t>Izolácia proti zemnej vlhkosti zvislá NAIP pritavením</t>
  </si>
  <si>
    <t>-1454644206</t>
  </si>
  <si>
    <t>96</t>
  </si>
  <si>
    <t>6283221000</t>
  </si>
  <si>
    <t>Pásy ťažké asfaltové Hydrobit v 60 s 35</t>
  </si>
  <si>
    <t>1563740437</t>
  </si>
  <si>
    <t>97</t>
  </si>
  <si>
    <t>998711102</t>
  </si>
  <si>
    <t>Presun hmôt pre izoláciu proti vode v objektoch výšky nad 6 do 12 m</t>
  </si>
  <si>
    <t>1678378100</t>
  </si>
  <si>
    <t>98</t>
  </si>
  <si>
    <t>713111121</t>
  </si>
  <si>
    <t>Montáž tepelnej izolácie stropov rovných minerálnou vlnou, spodkom s úpravou viazacím drôtom - strop prístavby</t>
  </si>
  <si>
    <t>-914145929</t>
  </si>
  <si>
    <t>99</t>
  </si>
  <si>
    <t>6313670090</t>
  </si>
  <si>
    <t>Unirol Plus sklená vlna hrúbka 100 mm - kladená dvojvrstvovo</t>
  </si>
  <si>
    <t>1742646671</t>
  </si>
  <si>
    <t>100</t>
  </si>
  <si>
    <t>713291121</t>
  </si>
  <si>
    <t>Montáž izolácie tepelnej - parotesná zábrana stropov vrchom fóliou</t>
  </si>
  <si>
    <t>-801555225</t>
  </si>
  <si>
    <t>101</t>
  </si>
  <si>
    <t>2832208026</t>
  </si>
  <si>
    <t>Parozábrana JUTAFOL N AL 170 SPECIAL (1,5 x 50bm), množstvo v 1 role:75m2</t>
  </si>
  <si>
    <t>1244490529</t>
  </si>
  <si>
    <t>102</t>
  </si>
  <si>
    <t>713122111</t>
  </si>
  <si>
    <t>Montáž tepelnej izolácie podláh polystyrénom, kladeným voľne v jednej vrstve</t>
  </si>
  <si>
    <t>-945947276</t>
  </si>
  <si>
    <t>103</t>
  </si>
  <si>
    <t>2837650020</t>
  </si>
  <si>
    <t>Styrodur 2800 C extrudovaný polystyrén - XPS hrúbka 40 mm</t>
  </si>
  <si>
    <t>1001938676</t>
  </si>
  <si>
    <t>104</t>
  </si>
  <si>
    <t>998713102</t>
  </si>
  <si>
    <t>Presun hmôt pre izolácie tepelné v objektoch výšky nad 6 m do 12 m</t>
  </si>
  <si>
    <t>1604858247</t>
  </si>
  <si>
    <t>105</t>
  </si>
  <si>
    <t>715191050</t>
  </si>
  <si>
    <t>Zhotovenie izolácie  bežných stavebných konštrukcií - položenie nopovej fólie v jednej vrstve na ploche zvislej</t>
  </si>
  <si>
    <t>1537703050</t>
  </si>
  <si>
    <t>106</t>
  </si>
  <si>
    <t>6288000640</t>
  </si>
  <si>
    <t>Fondaline S  nopová fólia proti vlhkosti, podzemná časť soklíkov</t>
  </si>
  <si>
    <t>-1287073182</t>
  </si>
  <si>
    <t>107</t>
  </si>
  <si>
    <t>998715102</t>
  </si>
  <si>
    <t>Presun hmôt pre izolácie proti chemickým vplyvom v objektoch výšky nad 6 do 12 m</t>
  </si>
  <si>
    <t>1672892688</t>
  </si>
  <si>
    <t>108</t>
  </si>
  <si>
    <t>762332130</t>
  </si>
  <si>
    <t>Montáž viazaných konštrukcií krovov striech z reziva priemernej plochy 224-288 cm2</t>
  </si>
  <si>
    <t>808950275</t>
  </si>
  <si>
    <t>109</t>
  </si>
  <si>
    <t>6051591800</t>
  </si>
  <si>
    <t>Hranol mäkké rezivo - omietané smrekovec, akosť I 150x150mm - pomúrnice</t>
  </si>
  <si>
    <t>-2128521740</t>
  </si>
  <si>
    <t>110</t>
  </si>
  <si>
    <t>762341021</t>
  </si>
  <si>
    <t>Montáž debnenia odkvapov z dosiek pre všetky druhy striech</t>
  </si>
  <si>
    <t>1131441130</t>
  </si>
  <si>
    <t>111</t>
  </si>
  <si>
    <t>6072628102</t>
  </si>
  <si>
    <t>Doska drevoštiepková OSB 3 do vlhkého prostredia hr. 12 mm (2500x1250mm)</t>
  </si>
  <si>
    <t>2090753994</t>
  </si>
  <si>
    <t>112</t>
  </si>
  <si>
    <t>762395000</t>
  </si>
  <si>
    <t>Spojovacie prostriedky pre viazané konštrukcie krovov, debnenie a laťovanie, nadstrešné konštr., spádové kliny - svorky, dosky, klince, pásová oceľ, vruty</t>
  </si>
  <si>
    <t>-1561190783</t>
  </si>
  <si>
    <t>113</t>
  </si>
  <si>
    <t>998762102</t>
  </si>
  <si>
    <t>Presun hmôt pre konštrukcie tesárske v objektoch výšky do 12 m</t>
  </si>
  <si>
    <t>-538716975</t>
  </si>
  <si>
    <t>114</t>
  </si>
  <si>
    <t>763111226</t>
  </si>
  <si>
    <t>Priečky sadrokartónové, protipožiarne  jednod. CW a UW dosky 1x RF hr. 15mm</t>
  </si>
  <si>
    <t>204</t>
  </si>
  <si>
    <t>115</t>
  </si>
  <si>
    <t>763132110</t>
  </si>
  <si>
    <t>SDK podhľad KNAUF D112, závesná dvojvrstvová kca profil montažný CD a nosný UD, dosky GKB hr. 12,5 mm</t>
  </si>
  <si>
    <t>-2141558268</t>
  </si>
  <si>
    <t>116</t>
  </si>
  <si>
    <t>763732112</t>
  </si>
  <si>
    <t>Montáž strešnej konštrukcie z väzníkov priehradových, konštrukčnej dĺžky do 18 m</t>
  </si>
  <si>
    <t>1504258199</t>
  </si>
  <si>
    <t>117</t>
  </si>
  <si>
    <t>6122201000</t>
  </si>
  <si>
    <t>Strešný drevený priehradový väzník pre sedlové strechy rozpätia do 10 m</t>
  </si>
  <si>
    <t>-467329173</t>
  </si>
  <si>
    <t>118</t>
  </si>
  <si>
    <t>763735050</t>
  </si>
  <si>
    <t>Montáž latovania jednoduchých striech pre sklon do 60° zo sušeného dreva</t>
  </si>
  <si>
    <t>-1555414402</t>
  </si>
  <si>
    <t>119</t>
  </si>
  <si>
    <t>763735060</t>
  </si>
  <si>
    <t>Montáž kontralát pre sklon striech do 22° zo sušeného dreva</t>
  </si>
  <si>
    <t>1641968197</t>
  </si>
  <si>
    <t>120</t>
  </si>
  <si>
    <t>6051714000</t>
  </si>
  <si>
    <t>Lata borovica akosť II do 25cm2 x50-75cm</t>
  </si>
  <si>
    <t>-562994997</t>
  </si>
  <si>
    <t>121</t>
  </si>
  <si>
    <t>998763101</t>
  </si>
  <si>
    <t>Presun hmôt pre drevostavby v objektoch výšky do 12 m</t>
  </si>
  <si>
    <t>822823437</t>
  </si>
  <si>
    <t>122</t>
  </si>
  <si>
    <t>764173101</t>
  </si>
  <si>
    <t>Strešná krytina Maslen Škridplech, sklon strechy do 30°</t>
  </si>
  <si>
    <t>-1878335121</t>
  </si>
  <si>
    <t>123</t>
  </si>
  <si>
    <t>764173231</t>
  </si>
  <si>
    <t>Hrebenáč sedlový r.š. 310 mm s prevetrávacím pásom, k strešnej krytine MASLEN, sklon strechy do 30°</t>
  </si>
  <si>
    <t>-1298825939</t>
  </si>
  <si>
    <t>124</t>
  </si>
  <si>
    <t>764173431</t>
  </si>
  <si>
    <t>Odkvapové lemovanie r.š. 250 mm, k strešnej krytine MASLEN, sklon strechy do 30°</t>
  </si>
  <si>
    <t>953200523</t>
  </si>
  <si>
    <t>125</t>
  </si>
  <si>
    <t>764173601</t>
  </si>
  <si>
    <t>Záveterná lišta r.š. 310 mm, k strešnej krytine MASLEN, sklon strechy do 30°</t>
  </si>
  <si>
    <t>-1831551149</t>
  </si>
  <si>
    <t>764173401</t>
  </si>
  <si>
    <t>Lemovanie komínov r.š. 310 mm, k strešnej krytine MASLEN, sklon strechy do 30°</t>
  </si>
  <si>
    <t>961150245</t>
  </si>
  <si>
    <t>127</t>
  </si>
  <si>
    <t>764761332</t>
  </si>
  <si>
    <t>Žľab pododkvapový polkruhový 150 mm, vrátane čela, hákov, rohov, kútov MASLEN</t>
  </si>
  <si>
    <t>785488240</t>
  </si>
  <si>
    <t>128</t>
  </si>
  <si>
    <t>764761432</t>
  </si>
  <si>
    <t>Odkvapový systém- žľabový kotlík 150/100, pozink. plech + HB 50 μm MASLEN</t>
  </si>
  <si>
    <t>522975383</t>
  </si>
  <si>
    <t>129</t>
  </si>
  <si>
    <t>764751212</t>
  </si>
  <si>
    <t>Odpadová rúra zvodová kruhová rovná DN 100 mm MASLEN</t>
  </si>
  <si>
    <t>737877022</t>
  </si>
  <si>
    <t>130</t>
  </si>
  <si>
    <t>764410540</t>
  </si>
  <si>
    <t>Oplechovanie parapetov z poplastovaného plechu, vrátane rohov r.š. 330 mm</t>
  </si>
  <si>
    <t>-778153025</t>
  </si>
  <si>
    <t>131</t>
  </si>
  <si>
    <t>5537300194</t>
  </si>
  <si>
    <t>Koncovka parapety hnedá, biela, dĺžka 300mm MASLEN</t>
  </si>
  <si>
    <t>-1932097225</t>
  </si>
  <si>
    <t>132</t>
  </si>
  <si>
    <t>998764102</t>
  </si>
  <si>
    <t>Presun hmôt pre konštrukcie klampiarske v objektoch výšky nad 6 do 12 m</t>
  </si>
  <si>
    <t>-1484093402</t>
  </si>
  <si>
    <t>133</t>
  </si>
  <si>
    <t>765334697</t>
  </si>
  <si>
    <t>Montáž strešného okna Velux, pre nevykurované priestory</t>
  </si>
  <si>
    <t>101468440</t>
  </si>
  <si>
    <t>134</t>
  </si>
  <si>
    <t>6113900300</t>
  </si>
  <si>
    <t>Strešné okno VELUX GZL 1050 M04, 780x980 mm, drevené, kyvné</t>
  </si>
  <si>
    <t>769651274</t>
  </si>
  <si>
    <t>135</t>
  </si>
  <si>
    <t>765363042</t>
  </si>
  <si>
    <t>Ochranný pás proti vtákom šírky 10 cm</t>
  </si>
  <si>
    <t>262305765</t>
  </si>
  <si>
    <t>136</t>
  </si>
  <si>
    <t>765901042</t>
  </si>
  <si>
    <t>Strešná fólia DÖRKEN Delta Vent S od 22° do 35°, na krokvy</t>
  </si>
  <si>
    <t>15475666</t>
  </si>
  <si>
    <t>137</t>
  </si>
  <si>
    <t>998765102</t>
  </si>
  <si>
    <t>Presun hmôt pre tvrdé krytiny v objektoch výšky nad 6 do 12 m</t>
  </si>
  <si>
    <t>200076592</t>
  </si>
  <si>
    <t>138</t>
  </si>
  <si>
    <t>766661112</t>
  </si>
  <si>
    <t>Montáž dverového krídla kompletiz.otváravého do oceľovej   zárubne, jednokrídlové</t>
  </si>
  <si>
    <t>-866445465</t>
  </si>
  <si>
    <t>139</t>
  </si>
  <si>
    <t>661553/D6</t>
  </si>
  <si>
    <t>Vnútorné dvere drevené, jednokrídlové, plné, šír.x výš. 600x1970 mm, osadené do kovovej zárubne</t>
  </si>
  <si>
    <t>-1517065516</t>
  </si>
  <si>
    <t>140</t>
  </si>
  <si>
    <t>661553/D5</t>
  </si>
  <si>
    <t xml:space="preserve">Vnútorné dvere drevené, jednokrídlové, plné, šír.x výš. 800x1970 mm, osadené do kovovej zárubne </t>
  </si>
  <si>
    <t>-1401773788</t>
  </si>
  <si>
    <t>141</t>
  </si>
  <si>
    <t>661553/D4</t>
  </si>
  <si>
    <t xml:space="preserve">Vnútorné dvere drevené, jednokrídlové, plné, šír.x výš. 800x1970 mm, obojstr. otvárajúce, osadené do kovovej zárubne </t>
  </si>
  <si>
    <t>-1428110889</t>
  </si>
  <si>
    <t>142</t>
  </si>
  <si>
    <t>661553/D3</t>
  </si>
  <si>
    <t xml:space="preserve">Vnútorné dvere drevené, dvojkrídlové, izolačné trojsklo, šír.x výš. 1400x1970 mm, osadené do kovovej zárubne </t>
  </si>
  <si>
    <t>-28164024</t>
  </si>
  <si>
    <t>143</t>
  </si>
  <si>
    <t>766694141</t>
  </si>
  <si>
    <t>Montáž parapetnej dosky plastovej šírky do 300 mm, dĺžky do 1000 mm</t>
  </si>
  <si>
    <t>-1566444091</t>
  </si>
  <si>
    <t>144</t>
  </si>
  <si>
    <t>6119000980</t>
  </si>
  <si>
    <t xml:space="preserve">Vnútorné parapetné dosky plastové komôrkové,B=300mm biele </t>
  </si>
  <si>
    <t>-307486861</t>
  </si>
  <si>
    <t>145</t>
  </si>
  <si>
    <t>6119001030</t>
  </si>
  <si>
    <t>Plastové krytky k vnútorným parapetom plastovým, pár vo farbe biele</t>
  </si>
  <si>
    <t>pár</t>
  </si>
  <si>
    <t>-384526514</t>
  </si>
  <si>
    <t>146</t>
  </si>
  <si>
    <t>998766102</t>
  </si>
  <si>
    <t>Presun hmot pre konštrukcie stolárske v objektoch výšky nad 6 do 12 m</t>
  </si>
  <si>
    <t>-1047197662</t>
  </si>
  <si>
    <t>147</t>
  </si>
  <si>
    <t>767221210</t>
  </si>
  <si>
    <t>Montáž zábradlí schodísk z rúrok na oceľovú konštrukciu, s hmotnosťou 1 m zábradlia do 15 kg</t>
  </si>
  <si>
    <t>-507484369</t>
  </si>
  <si>
    <t>148</t>
  </si>
  <si>
    <t>5534666001</t>
  </si>
  <si>
    <t>Zábradlie schodiskové oceľové</t>
  </si>
  <si>
    <t>1105258784</t>
  </si>
  <si>
    <t>149</t>
  </si>
  <si>
    <t>998767102</t>
  </si>
  <si>
    <t>Presun hmôt pre kovové stavebné doplnkové konštrukcie v objektoch výšky nad 6 do 12 m</t>
  </si>
  <si>
    <t>-829343457</t>
  </si>
  <si>
    <t>150</t>
  </si>
  <si>
    <t>771275107</t>
  </si>
  <si>
    <t>Montáž obkladov schodiskových stupňov dlaždicami do tmelu veľ. 300 x 300 mm</t>
  </si>
  <si>
    <t>-2081191797</t>
  </si>
  <si>
    <t>151</t>
  </si>
  <si>
    <t>5976498320</t>
  </si>
  <si>
    <t>Dlaždice keramické mrazuvzdorné, 300x300</t>
  </si>
  <si>
    <t>-1372405993</t>
  </si>
  <si>
    <t>152</t>
  </si>
  <si>
    <t>771575107</t>
  </si>
  <si>
    <t>Montáž podláh z dlaždíc keramických do tmelu veľ. 200 x 200 mm</t>
  </si>
  <si>
    <t>244715370</t>
  </si>
  <si>
    <t>153</t>
  </si>
  <si>
    <t>5976639000</t>
  </si>
  <si>
    <t>Dlaždice keramické glazované viacfarebné hladké B 200x200 Ia</t>
  </si>
  <si>
    <t>-494853470</t>
  </si>
  <si>
    <t>154</t>
  </si>
  <si>
    <t>771415001</t>
  </si>
  <si>
    <t>Montáž soklíkov z obkladačiek do tmelu veľ. 60 x 200 mm</t>
  </si>
  <si>
    <t>-1362932581</t>
  </si>
  <si>
    <t>155</t>
  </si>
  <si>
    <t>5976409000</t>
  </si>
  <si>
    <t>Dlaždice keramické s hladkým povrchom A 200x60x10 3 Ia</t>
  </si>
  <si>
    <t>674129159</t>
  </si>
  <si>
    <t>156</t>
  </si>
  <si>
    <t>771579792</t>
  </si>
  <si>
    <t>Montáž podláh z dlaždíc keramických. Príplatok k cene za podlahy v obmedzenom priestore</t>
  </si>
  <si>
    <t>93046427</t>
  </si>
  <si>
    <t>157</t>
  </si>
  <si>
    <t>998771102</t>
  </si>
  <si>
    <t>Presun hmôt pre podlahy z dlaždíc v objektoch výšky nad 6 do 12 m</t>
  </si>
  <si>
    <t>1312425302</t>
  </si>
  <si>
    <t>158</t>
  </si>
  <si>
    <t>781441067</t>
  </si>
  <si>
    <t>Montáž obkladov vnútor. stien z obkladačiek kladených do malty v obmedzenom priestore veľ. 300x200 mm</t>
  </si>
  <si>
    <t>1782970351</t>
  </si>
  <si>
    <t>159</t>
  </si>
  <si>
    <t>5976655000</t>
  </si>
  <si>
    <t>Obkladačky keramické glazované viacfarebné hladké B 300x200 Ia</t>
  </si>
  <si>
    <t>2019355715</t>
  </si>
  <si>
    <t>160</t>
  </si>
  <si>
    <t>998781102</t>
  </si>
  <si>
    <t>Presun hmôt pre obklady keramické v objektoch výšky nad 6 do 12 m</t>
  </si>
  <si>
    <t>1175278441</t>
  </si>
  <si>
    <t>161</t>
  </si>
  <si>
    <t>784452272</t>
  </si>
  <si>
    <t xml:space="preserve">Maľby z maliarskych zmesí Primalex, ručne nanášané dvojnásobné, základné jednofarebné na podklad jemnozrnný výšky nad 3,80 m   </t>
  </si>
  <si>
    <t>1200008945</t>
  </si>
  <si>
    <t>VP - Práce naviac</t>
  </si>
  <si>
    <t>PN</t>
  </si>
  <si>
    <t>Časť 2. - ZDRAVOTECHNIKA</t>
  </si>
  <si>
    <t xml:space="preserve">    72 - Zdravotechnické inštalácie</t>
  </si>
  <si>
    <t xml:space="preserve">      721 - Vnútorná kanalizácia</t>
  </si>
  <si>
    <t xml:space="preserve">      722 - Vnútorný vodovod</t>
  </si>
  <si>
    <t xml:space="preserve">      723 - Vnútorný plynovod </t>
  </si>
  <si>
    <t xml:space="preserve">      725 - Zariaďovacie predmety </t>
  </si>
  <si>
    <t xml:space="preserve">    78 - Dokončovacie práce</t>
  </si>
  <si>
    <t xml:space="preserve">      783 - Nátery</t>
  </si>
  <si>
    <t>713482111</t>
  </si>
  <si>
    <t>Montáž trubíc z PE, hr.do 10 mm,vnút.priemer do 38</t>
  </si>
  <si>
    <t>-1760594244</t>
  </si>
  <si>
    <t>2837741535</t>
  </si>
  <si>
    <t>Izolácia  Trubice  Tubolit 18/9-DG-A (190)  ARC-0076  Armacell  AZ FLEX</t>
  </si>
  <si>
    <t>1267139370</t>
  </si>
  <si>
    <t>2837741548</t>
  </si>
  <si>
    <t>Izolácia  Trubice  Tubolit 22/9-DG-A (162)  ARC-0077  Armacell  AZ FLEX</t>
  </si>
  <si>
    <t>1180577827</t>
  </si>
  <si>
    <t>2837741574</t>
  </si>
  <si>
    <t>Izolácia  Trubice  Tubolit 35/9-DG-A (92)  ARC-0079  Armacell  AZ FLEX</t>
  </si>
  <si>
    <t>-879176221</t>
  </si>
  <si>
    <t>721171105</t>
  </si>
  <si>
    <t>Potrubie kanal. z PVC-U rúr hrdlových odpadné D 50x1,8</t>
  </si>
  <si>
    <t>721171107</t>
  </si>
  <si>
    <t>Potrubie kanal. z PVC-U rúr hrdlových odpadné D 75x1,8</t>
  </si>
  <si>
    <t>721171109</t>
  </si>
  <si>
    <t>Potrubie kanal. z PVC-U rúr hrdlových odpadné D 110x2,2</t>
  </si>
  <si>
    <t>721171112</t>
  </si>
  <si>
    <t>Potrubie kanal. z PVC-U rúr hrdlových odpadné D 160/3,2</t>
  </si>
  <si>
    <t>721173205</t>
  </si>
  <si>
    <t>Potrubie kanal. z PVC rúr pripojovacie D 50x1.8</t>
  </si>
  <si>
    <t>2862700700</t>
  </si>
  <si>
    <t>PVC-U redukcia nesúosá kanalizačná 160/110</t>
  </si>
  <si>
    <t>-220762987</t>
  </si>
  <si>
    <t>2862700100</t>
  </si>
  <si>
    <t>PVC-U redukcia nesúosá kanalizačná 110/75</t>
  </si>
  <si>
    <t>-540766928</t>
  </si>
  <si>
    <t>2863106300</t>
  </si>
  <si>
    <t>PVC-U koleno odpadové (1/2) 75/ 45°</t>
  </si>
  <si>
    <t>-884777951</t>
  </si>
  <si>
    <t>2863105600</t>
  </si>
  <si>
    <t>PVC-U koleno odpadové (1/2) 50/ 45°</t>
  </si>
  <si>
    <t>738069517</t>
  </si>
  <si>
    <t>2863106800</t>
  </si>
  <si>
    <t>PVC-U koleno odpadové (1/2) 110/ 45°</t>
  </si>
  <si>
    <t>606169696</t>
  </si>
  <si>
    <t>2862108200</t>
  </si>
  <si>
    <t>Odbočka odpadová PVC D 75/75/45° mm</t>
  </si>
  <si>
    <t>-1164585338</t>
  </si>
  <si>
    <t>2862108400</t>
  </si>
  <si>
    <t>PVC-U odbočka jednoduchá odpadová 110/ 50 45°</t>
  </si>
  <si>
    <t>1687815040</t>
  </si>
  <si>
    <t>2862108800</t>
  </si>
  <si>
    <t>PVC-U odbočka jednoduchá odpadová 110/110 45°</t>
  </si>
  <si>
    <t>-1766695981</t>
  </si>
  <si>
    <t>721194105</t>
  </si>
  <si>
    <t>Zriadenie prípojky na potrubí vyvedenie a upevnenie odpadových výpustiek D 50x1, 8</t>
  </si>
  <si>
    <t>-1600917561</t>
  </si>
  <si>
    <t>721194109</t>
  </si>
  <si>
    <t>Zriadenie prípojky na potrubí vyvedenie a upevnenie odpadových výpustiek D 110x2.3</t>
  </si>
  <si>
    <t>721213015</t>
  </si>
  <si>
    <t>Montáž podlahového vpustu s zvislým odtokom DN 110</t>
  </si>
  <si>
    <t>1243551160</t>
  </si>
  <si>
    <t>2866340103</t>
  </si>
  <si>
    <t>Podlahový vpust HL310N - 3020, (0,67 l/s), vertikálny odtok DN 50/75/110, nadstavec, rám 132 x 132  mm, kryt s možnosťou nalepenia dlažby 112 x 112  mm, PP/PE/ABS/nerezová oceľ V4A</t>
  </si>
  <si>
    <t>-1835349081</t>
  </si>
  <si>
    <t>721273145</t>
  </si>
  <si>
    <t>Ventilačná hlavica novodurová TP 05-002.10.-68 D 110/600</t>
  </si>
  <si>
    <t>721290111</t>
  </si>
  <si>
    <t>Skúška tesnosti kanalizácie vodou do DN 125</t>
  </si>
  <si>
    <t>721290112</t>
  </si>
  <si>
    <t>Skúška tesnosti kanalizácie vodou DN 125-200</t>
  </si>
  <si>
    <t>998721102</t>
  </si>
  <si>
    <t>Presun hmôt pre vnútornú kanalizáciu v objektoch výšky do 12 m</t>
  </si>
  <si>
    <t>722173018</t>
  </si>
  <si>
    <t>Montáž plasthliníkového potrubia Radopress lisovaním D 16x2</t>
  </si>
  <si>
    <t>-381193582</t>
  </si>
  <si>
    <t>2860030080</t>
  </si>
  <si>
    <t>RADOPRESS rúra PEX-AL-PEX 16x2mm/200m kotúč - PeX/Al/PeX systém PIPELIFE</t>
  </si>
  <si>
    <t>-2002119900</t>
  </si>
  <si>
    <t>2860030390</t>
  </si>
  <si>
    <t>RADOPRESS spojka 16 - PeX/Al/PeX systém PIPELIFE</t>
  </si>
  <si>
    <t>1326558029</t>
  </si>
  <si>
    <t>722173024</t>
  </si>
  <si>
    <t>Montáž plasthliníkového potrubia Radopress lisovaním D 20x2</t>
  </si>
  <si>
    <t>1665170783</t>
  </si>
  <si>
    <t>2860030100</t>
  </si>
  <si>
    <t>RADOPRESS rúra PEX-AL-PEX 20x2mm/100m kotúč - PeX/Al/PeX systém PIPELIFE</t>
  </si>
  <si>
    <t>-278369254</t>
  </si>
  <si>
    <t>2860030410</t>
  </si>
  <si>
    <t>RADOPRESS spojka 20 - PeX/Al/PeX systém PIPELIFE</t>
  </si>
  <si>
    <t>-194147327</t>
  </si>
  <si>
    <t>722173030</t>
  </si>
  <si>
    <t>Montáž plasthliníkového potrubia Radopress lisovaním D 32x3</t>
  </si>
  <si>
    <t>-1986123861</t>
  </si>
  <si>
    <t>2860030120</t>
  </si>
  <si>
    <t>RADOPRESS rúra PEX-AL-PEX 32x3mm/50m kotúč - PeX/Al/PeX systém PIPELIFE</t>
  </si>
  <si>
    <t>-1526198960</t>
  </si>
  <si>
    <t>2860030430</t>
  </si>
  <si>
    <t>RADOPRESS spojka 32 - PeX/Al/PeX systém PIPELIFE</t>
  </si>
  <si>
    <t>1962312658</t>
  </si>
  <si>
    <t>722173066</t>
  </si>
  <si>
    <t>Montáž plasthliníkového kolena Radopress lisovaním  D 16</t>
  </si>
  <si>
    <t>-1502756370</t>
  </si>
  <si>
    <t>2860030670</t>
  </si>
  <si>
    <t>RADOPRESS koleno 16/90 - PeX/Al/PeX systém PIPELIFE</t>
  </si>
  <si>
    <t>1322641661</t>
  </si>
  <si>
    <t>722173072</t>
  </si>
  <si>
    <t>Montáž plasthliníkového kolena Radopress lisovaním D 20</t>
  </si>
  <si>
    <t>-147498137</t>
  </si>
  <si>
    <t>2860030690</t>
  </si>
  <si>
    <t>RADOPRESS koleno 20/90 - PeX/Al/PeX systém PIPELIFE</t>
  </si>
  <si>
    <t>-1355276783</t>
  </si>
  <si>
    <t>722173109</t>
  </si>
  <si>
    <t>Montáž plasthliníkového T-kusu Radopress lisovaním D 16</t>
  </si>
  <si>
    <t>109339239</t>
  </si>
  <si>
    <t>2860030790</t>
  </si>
  <si>
    <t>RADOPRESS T - kus 16 - PeX/Al/PeX systém PIPELIFE</t>
  </si>
  <si>
    <t>-907762807</t>
  </si>
  <si>
    <t>722173115</t>
  </si>
  <si>
    <t>Montáž plasthliníkového T-kusu Radopress lisovaním D 20</t>
  </si>
  <si>
    <t>1668890924</t>
  </si>
  <si>
    <t>2860030810</t>
  </si>
  <si>
    <t>RADOPRESS T - kus 20 - PeX/Al/PeX systém PIPELIFE</t>
  </si>
  <si>
    <t>-1950034740</t>
  </si>
  <si>
    <t>722190401</t>
  </si>
  <si>
    <t>Prípojka vodovodnej rúrky, vyvedenie a upevnenie výpustiek DN 15</t>
  </si>
  <si>
    <t>176925980</t>
  </si>
  <si>
    <t>722250005</t>
  </si>
  <si>
    <t>Montáž hydrantového systému s tvarovo stálou hadicou D 25</t>
  </si>
  <si>
    <t>2090310992</t>
  </si>
  <si>
    <t>4493203420</t>
  </si>
  <si>
    <t>Hydrantový systém s tvarovo stálou hadicou D 19 - 20 bm. Rám 650x650x175; plné dvierka; prúdnica ekv.6 PHHP</t>
  </si>
  <si>
    <t>1579063083</t>
  </si>
  <si>
    <t>722290226</t>
  </si>
  <si>
    <t>Tlakové skúšky vodovodného  potrubia  do DN 50</t>
  </si>
  <si>
    <t>1224738084</t>
  </si>
  <si>
    <t>722290234</t>
  </si>
  <si>
    <t>Preplachovanie a dezinfekcia vodov. potrubia do DN 80</t>
  </si>
  <si>
    <t>2128669628</t>
  </si>
  <si>
    <t>998722102</t>
  </si>
  <si>
    <t>Presun hmôt pre vnútorný vodovod v objektoch výšky nad 6 do 12 m</t>
  </si>
  <si>
    <t>1025635014</t>
  </si>
  <si>
    <t>723120202.1</t>
  </si>
  <si>
    <t>Potrubie z oceľových rúrok závitových čiernych spájaných zvarovaním - akosť 11 353.0 DN 15</t>
  </si>
  <si>
    <t>-1275367521</t>
  </si>
  <si>
    <t>723120203</t>
  </si>
  <si>
    <t>Potrubie z oceľových rúrok závitových čiernych spájaných zvarovaním - akosť 11 353.0 DN 20</t>
  </si>
  <si>
    <t>1459936557</t>
  </si>
  <si>
    <t>723120204</t>
  </si>
  <si>
    <t>Potrubie z oceľových rúrok závitových čiernych spájaných zvarovaním - akosť 11 353.0 DN 25</t>
  </si>
  <si>
    <t>-1323550402</t>
  </si>
  <si>
    <t>723150352</t>
  </si>
  <si>
    <t>Potrubie z oceľových rúrok hladkých čiernych, redukcia zhotovaná kovaním nad 2 DN DN 50/25</t>
  </si>
  <si>
    <t>-291866280</t>
  </si>
  <si>
    <t>723150366</t>
  </si>
  <si>
    <t>Potrubie z oceľových rúrok hladkých čiernych, chránička D 44,5/2</t>
  </si>
  <si>
    <t>2045088345</t>
  </si>
  <si>
    <t>723150367</t>
  </si>
  <si>
    <t>Potrubie z oceľových rúrok hladkých čiernych, chránička D 57/2,9</t>
  </si>
  <si>
    <t>-906514281</t>
  </si>
  <si>
    <t>723150368</t>
  </si>
  <si>
    <t>Potrubie z oceľových rúrok hladkých čiernych, chránička D 76/3,2</t>
  </si>
  <si>
    <t>1801891346</t>
  </si>
  <si>
    <t>230203594</t>
  </si>
  <si>
    <t>Montáž USTN prechodka PE/oceľ s vonk. závitom PE100 SDR11 D50/1 1/2"</t>
  </si>
  <si>
    <t>-1302593849</t>
  </si>
  <si>
    <t>2862466040</t>
  </si>
  <si>
    <t>Prechodka PE - oceľ s vonkajším závitom  DN 50/11/2"</t>
  </si>
  <si>
    <t>-2015841891</t>
  </si>
  <si>
    <t>723230037</t>
  </si>
  <si>
    <t>Montáž guľového uzáveru plynu GK DN 25, 1"</t>
  </si>
  <si>
    <t>-1578082976</t>
  </si>
  <si>
    <t>5518217010</t>
  </si>
  <si>
    <t>Guľový uzáver plynový GK DN 25,  1"</t>
  </si>
  <si>
    <t>-1402057151</t>
  </si>
  <si>
    <t>723230066</t>
  </si>
  <si>
    <t xml:space="preserve">Montáž guľového uzáveru plynu G 1 FF  2x vnútorným závitom   </t>
  </si>
  <si>
    <t>1252807438</t>
  </si>
  <si>
    <t>5518000030</t>
  </si>
  <si>
    <t>Guľový uzáver plyn, 1", FF, páčka, niklovaná mosadz OT 58,  IVAR</t>
  </si>
  <si>
    <t>-1511312117</t>
  </si>
  <si>
    <t>998723102</t>
  </si>
  <si>
    <t>Presun hmôt pre vnútorný plynovod v objektoch výšky nad 6 do 12 m</t>
  </si>
  <si>
    <t>1784835670</t>
  </si>
  <si>
    <t>725119307</t>
  </si>
  <si>
    <t>Montáž záchodovej misy kombinovanej s rovným odpadom</t>
  </si>
  <si>
    <t>-1197650743</t>
  </si>
  <si>
    <t>6420143130</t>
  </si>
  <si>
    <t>Misa kombinovaná stojacia TIGO, 360x620x400 mm, VARIO odpad, keramika, biela</t>
  </si>
  <si>
    <t>-710511453</t>
  </si>
  <si>
    <t>725219401</t>
  </si>
  <si>
    <t>Montáž umývadla bez výtokovej armatúry z bieleho diturvitu na skrutky do muriva</t>
  </si>
  <si>
    <t>-139446387</t>
  </si>
  <si>
    <t>6420136640</t>
  </si>
  <si>
    <t>Umývadlo keramické LYRA PLUS-50, 500x410x185 mm, biele</t>
  </si>
  <si>
    <t>606585598</t>
  </si>
  <si>
    <t>725829402</t>
  </si>
  <si>
    <t>Montáž batérie umývadlovej stojánkovej, pákovej, senzorovej s prívodom teplej a studenej vody</t>
  </si>
  <si>
    <t>-1539889772</t>
  </si>
  <si>
    <t>5513006150</t>
  </si>
  <si>
    <t>Umývadlová stojanková páková batéria DINO, 290x215x270 mm, chróm</t>
  </si>
  <si>
    <t>244925695</t>
  </si>
  <si>
    <t>725129201</t>
  </si>
  <si>
    <t xml:space="preserve">Montáž pisoárového záchodku z bieleho diturvitu </t>
  </si>
  <si>
    <t>-1370649509</t>
  </si>
  <si>
    <t>6425211400</t>
  </si>
  <si>
    <t>Pisoár biely 4410 V</t>
  </si>
  <si>
    <t>159009556</t>
  </si>
  <si>
    <t>725332320</t>
  </si>
  <si>
    <t>Montáž výlevky keramickej závesnej bez výtokovej armatúry</t>
  </si>
  <si>
    <t>-1044986041</t>
  </si>
  <si>
    <t>6420137930</t>
  </si>
  <si>
    <t>Závesná výlevka MIRA NEW, 425x500x450 mm, keramika, plastová mreža biela</t>
  </si>
  <si>
    <t>72677975</t>
  </si>
  <si>
    <t>725319201</t>
  </si>
  <si>
    <t>Montáž drezu kuchynského, vrátane sifónu</t>
  </si>
  <si>
    <t>-110933533</t>
  </si>
  <si>
    <t>5523148800</t>
  </si>
  <si>
    <t>Kuchynský drez Alveus BASIC 150 nerez 780x435-150,1x kompl.sifón v cene</t>
  </si>
  <si>
    <t>-1075011415</t>
  </si>
  <si>
    <t>725829201</t>
  </si>
  <si>
    <t>Montáž batérie drezovej nástennej pákovej</t>
  </si>
  <si>
    <t>1062350109</t>
  </si>
  <si>
    <t>5514312900</t>
  </si>
  <si>
    <t>Batéria drezová mosadzná so spodným výtokom 1/2"x 150 mm</t>
  </si>
  <si>
    <t>-1027056197</t>
  </si>
  <si>
    <t>725869310</t>
  </si>
  <si>
    <t>Montáž zápachovej uzávierky pre zariaďovacie predmety, drezová do D 40 (pre jeden drez)</t>
  </si>
  <si>
    <t>-1225858199</t>
  </si>
  <si>
    <t>2863120194</t>
  </si>
  <si>
    <t>Drezový sifón jednodielny, D 40 úsporný, plast, sanitárny systém, GEBERIT</t>
  </si>
  <si>
    <t>1958036639</t>
  </si>
  <si>
    <t>725819401</t>
  </si>
  <si>
    <t xml:space="preserve">Montáž ventilu rohového s pripojovacou rúrkou G 1/2 </t>
  </si>
  <si>
    <t>302931562</t>
  </si>
  <si>
    <t>5510124100</t>
  </si>
  <si>
    <t>Ventil rohový RDL 80 1/2"</t>
  </si>
  <si>
    <t>-211627358</t>
  </si>
  <si>
    <t>725539102</t>
  </si>
  <si>
    <t>Montáž elektrického zásobníka akumulačného stojatého do 80 L</t>
  </si>
  <si>
    <t>1733754268</t>
  </si>
  <si>
    <t>5413000190</t>
  </si>
  <si>
    <t>Akumulačný elektrický tlakový závesný zvislý ohrievač EOV 80, objem 80 l, Tatramat</t>
  </si>
  <si>
    <t>1012898751</t>
  </si>
  <si>
    <t>725539104</t>
  </si>
  <si>
    <t>Montáž elektrického zásobníka akumulačného stojatého do 150 L</t>
  </si>
  <si>
    <t>106278891</t>
  </si>
  <si>
    <t>5413000210</t>
  </si>
  <si>
    <t>Akumulačný elektrický tlakový závesný zvislý ohrievač EOV 150, objem 150 l, Tatramat</t>
  </si>
  <si>
    <t>733254180</t>
  </si>
  <si>
    <t>998725102</t>
  </si>
  <si>
    <t>Presun hmôt pre zariaďovacie predmety v objektoch výšky nad 6 do 12 m</t>
  </si>
  <si>
    <t>-359319141</t>
  </si>
  <si>
    <t>783424340</t>
  </si>
  <si>
    <t>Nátery kovového potrubia plynového syntetické farby bielej do DN 50 mm dvojnásobné 1x email a základný náter</t>
  </si>
  <si>
    <t>173172225</t>
  </si>
  <si>
    <t>Časť 3. - KANALIZAČNÁ PRÍPOJKA</t>
  </si>
  <si>
    <t xml:space="preserve">    1 - Zemné práce </t>
  </si>
  <si>
    <t xml:space="preserve">    8 - Rúrové vedenie</t>
  </si>
  <si>
    <t xml:space="preserve">    99 - Presun hmôt HSV </t>
  </si>
  <si>
    <t>132201201</t>
  </si>
  <si>
    <t>Výkop ryhy šírky 600-2000mm horn.3 do 100m3</t>
  </si>
  <si>
    <t>2080197956</t>
  </si>
  <si>
    <t>132201209</t>
  </si>
  <si>
    <t>Príplatok k cenám za lepivosť horniny 3</t>
  </si>
  <si>
    <t>1669081757</t>
  </si>
  <si>
    <t>151101102</t>
  </si>
  <si>
    <t>Paženie a rozopretie stien rýh pre podzemné vedenie, príložné do 4 m</t>
  </si>
  <si>
    <t>-1347323638</t>
  </si>
  <si>
    <t>151101112</t>
  </si>
  <si>
    <t>Odstránenie paženia rýh pre podzemné vedenie, príložné hĺbky do 4 m</t>
  </si>
  <si>
    <t>-1574542546</t>
  </si>
  <si>
    <t>162301101</t>
  </si>
  <si>
    <t xml:space="preserve">Vodorovné premiestnenie výkopku z horniny tr.1-4, do 100 m3 na vzdialenosť do 500 m </t>
  </si>
  <si>
    <t>475879996</t>
  </si>
  <si>
    <t>162401102</t>
  </si>
  <si>
    <t xml:space="preserve">Vodorovné premiestnenie výkopku  po spevnenej ceste z  horniny tr.1-4, do 100 m3 na vzdialenosť do 2000 m </t>
  </si>
  <si>
    <t>-551925985</t>
  </si>
  <si>
    <t>171201201</t>
  </si>
  <si>
    <t>Uloženie sypaniny na skládky do 100 m3</t>
  </si>
  <si>
    <t>1030326119</t>
  </si>
  <si>
    <t>171209002</t>
  </si>
  <si>
    <t>Poplatok za skladovanie - zemina a kamenivo (17 05) ostatné</t>
  </si>
  <si>
    <t>-407934388</t>
  </si>
  <si>
    <t>175101101</t>
  </si>
  <si>
    <t>Obsyp potrubia sypaninou z vhodných hornín 1 až 4 bez prehodenia sypaniny</t>
  </si>
  <si>
    <t>-2117270553</t>
  </si>
  <si>
    <t>5833773700</t>
  </si>
  <si>
    <t>Štrkopiesok drvený 0-16 N</t>
  </si>
  <si>
    <t>-1152271562</t>
  </si>
  <si>
    <t>181101102</t>
  </si>
  <si>
    <t>Úprava pláne v zárezoch v hornine 1-4 so zhutnením</t>
  </si>
  <si>
    <t>-1833320742</t>
  </si>
  <si>
    <t>831263195</t>
  </si>
  <si>
    <t>Príplatok k cene za zriadenie kanalizačnej prípojky DN od 100 do 300</t>
  </si>
  <si>
    <t>-1226785011</t>
  </si>
  <si>
    <t>871313121</t>
  </si>
  <si>
    <t>Montáž kanalizačného potrubia z kanalizačných rúr z tvrdého PVC tesn. gumovým krúžkom  DN 160</t>
  </si>
  <si>
    <t>858992643</t>
  </si>
  <si>
    <t>2860002140</t>
  </si>
  <si>
    <t xml:space="preserve">Kanalizačná PVC rúra 160 - hladký kanalizačný systém SN4  </t>
  </si>
  <si>
    <t>-2107198500</t>
  </si>
  <si>
    <t>877373122</t>
  </si>
  <si>
    <t xml:space="preserve">Montáž tvarovky na potrubí z rúr z tvrdého PVC, presuvka DN 160 </t>
  </si>
  <si>
    <t>-1997480595</t>
  </si>
  <si>
    <t>2864202109</t>
  </si>
  <si>
    <t>PVC-U presuvka kanalizačná DN 160 pre kanalizačné rúry</t>
  </si>
  <si>
    <t>1404358207</t>
  </si>
  <si>
    <t>892371000</t>
  </si>
  <si>
    <t>Skúška tesnosti kanalizácie D 160</t>
  </si>
  <si>
    <t>1277498695</t>
  </si>
  <si>
    <t>998276101</t>
  </si>
  <si>
    <t>Presun hmôt pre rúrové vedenie hĺbené z rúr z plast. hmôt alebo sklolamin. v otvorenom výkope</t>
  </si>
  <si>
    <t>-1802958978</t>
  </si>
  <si>
    <t>Časť 4. - VYKUROVANIE</t>
  </si>
  <si>
    <t xml:space="preserve">    713 - Izolácie tepelné</t>
  </si>
  <si>
    <t xml:space="preserve">    73 - Ústredné vykurovanie</t>
  </si>
  <si>
    <t xml:space="preserve">      731 - Kotolne</t>
  </si>
  <si>
    <t xml:space="preserve">      732 - Strojovne</t>
  </si>
  <si>
    <t xml:space="preserve">      733 - Rozvodné potrubie</t>
  </si>
  <si>
    <t xml:space="preserve">      734 - Armatúry</t>
  </si>
  <si>
    <t xml:space="preserve">      735 - Ústredné kúrenie, vykurov. telesá</t>
  </si>
  <si>
    <t xml:space="preserve">      795 - Lokálne kúrenie</t>
  </si>
  <si>
    <t xml:space="preserve">    OST - Ostatné</t>
  </si>
  <si>
    <t>713482301</t>
  </si>
  <si>
    <t>Montaž trubíc MIRELON hr. do 6 mm, vnút.priemer do 18 mm</t>
  </si>
  <si>
    <t>293527987</t>
  </si>
  <si>
    <t>2837710100</t>
  </si>
  <si>
    <t>Izolácia potrubia- 18/6" MIRELON potrubie DN16</t>
  </si>
  <si>
    <t>-1846534972</t>
  </si>
  <si>
    <t>713482121</t>
  </si>
  <si>
    <t>Montáž trubíc z PE, hr.15-20 mm,vnút.priemer do 38 mm</t>
  </si>
  <si>
    <t>-191924900</t>
  </si>
  <si>
    <t>2837710400</t>
  </si>
  <si>
    <t>Izolácia potrubia- 22/13" MIRELON potrubie DN 20</t>
  </si>
  <si>
    <t>-1823307991</t>
  </si>
  <si>
    <t>998713101</t>
  </si>
  <si>
    <t>Presun hmôt pre izolácie tepelné v objektoch výšky do 6 m</t>
  </si>
  <si>
    <t>-196672227</t>
  </si>
  <si>
    <t>731161000</t>
  </si>
  <si>
    <t>Montáž plynového kotla kondenzačného do 35 kW - pripojenie a zapojenie</t>
  </si>
  <si>
    <t>-342641157</t>
  </si>
  <si>
    <t>4849110370</t>
  </si>
  <si>
    <t>VITODENS 100-W,turbo, výkon 8,8až35 kW Plynový kondenzačný  kotol WB1C098 VIESSMANN</t>
  </si>
  <si>
    <t>-1105588529</t>
  </si>
  <si>
    <t>998731101</t>
  </si>
  <si>
    <t>Presun hmôt pre kotolne umiestnené vo výške (hĺbke) do 6 m</t>
  </si>
  <si>
    <t>252201661</t>
  </si>
  <si>
    <t>732331513</t>
  </si>
  <si>
    <t>Nádoba expanzná tlaková s membránou typ Expanzomat I bez poistného ventilu objemu 25 l</t>
  </si>
  <si>
    <t>-1601734476</t>
  </si>
  <si>
    <t>4849210147</t>
  </si>
  <si>
    <t>Poistný ventil pre vykurovanie, 1/2"MF, 6 bar, mosadz OT 58 IVAR (pre expanzomat)</t>
  </si>
  <si>
    <t>-1525959266</t>
  </si>
  <si>
    <t>732429111</t>
  </si>
  <si>
    <t>Montáž čerpadla (do potrubia) obehového špirálového DN 25</t>
  </si>
  <si>
    <t>-402386715</t>
  </si>
  <si>
    <t>4268155140</t>
  </si>
  <si>
    <t>Obehové čerpadlo GRUNDFOS ALPHA2 25-60 130 1x230V 50Hz 6H</t>
  </si>
  <si>
    <t>141637748</t>
  </si>
  <si>
    <t>998732101</t>
  </si>
  <si>
    <t>Presun hmôt pre strojovne v objektoch výšky do 6 m</t>
  </si>
  <si>
    <t>-1727462222</t>
  </si>
  <si>
    <t>733167300</t>
  </si>
  <si>
    <t>-1828952819</t>
  </si>
  <si>
    <t>-1743410353</t>
  </si>
  <si>
    <t>-1193444123</t>
  </si>
  <si>
    <t>733167306</t>
  </si>
  <si>
    <t>-1018544313</t>
  </si>
  <si>
    <t>963144001</t>
  </si>
  <si>
    <t>-229676355</t>
  </si>
  <si>
    <t>733167354</t>
  </si>
  <si>
    <t>1681543715</t>
  </si>
  <si>
    <t>-190367319</t>
  </si>
  <si>
    <t>733167399</t>
  </si>
  <si>
    <t>816234076</t>
  </si>
  <si>
    <t>-42585061</t>
  </si>
  <si>
    <t>5519013406</t>
  </si>
  <si>
    <t xml:space="preserve">Krúžok tesniaci EPDM pr.18mm, čierny Steelpress </t>
  </si>
  <si>
    <t>1570897140</t>
  </si>
  <si>
    <t>5519013409</t>
  </si>
  <si>
    <t xml:space="preserve">Krúžok tesniaci FMK pr.18mm, zelený Steelpress </t>
  </si>
  <si>
    <t>2063622052</t>
  </si>
  <si>
    <t>5519013412</t>
  </si>
  <si>
    <t>Krúžok tesniaci EPDM pr.22mm, čierny Steelpress</t>
  </si>
  <si>
    <t>-201093412</t>
  </si>
  <si>
    <t>5519013415</t>
  </si>
  <si>
    <t xml:space="preserve">Krúžok tesniaci FMK pr.22mm, zelený Steelpress </t>
  </si>
  <si>
    <t>1273065383</t>
  </si>
  <si>
    <t>73319-0107</t>
  </si>
  <si>
    <t>Tlaková skúška potrubia a ocel. rúrok závitových do DN 40</t>
  </si>
  <si>
    <t>73339-1101</t>
  </si>
  <si>
    <t>Tlaková skúška potrubia plastového do d 32</t>
  </si>
  <si>
    <t>998733101</t>
  </si>
  <si>
    <t>Presun hmôt pre rozvody potrubia v objektoch výšky do 6 m</t>
  </si>
  <si>
    <t>-69074063</t>
  </si>
  <si>
    <t>734209111</t>
  </si>
  <si>
    <t>Montáž pripojovacej armatúry R383X001 3/4”F(E)x18</t>
  </si>
  <si>
    <t>1920082769</t>
  </si>
  <si>
    <t>4848900855</t>
  </si>
  <si>
    <t>Pripojovacia armatúra GIACOMINI R383X001 3/4”F(E)x18</t>
  </si>
  <si>
    <t>1670757508</t>
  </si>
  <si>
    <t>734222612</t>
  </si>
  <si>
    <t>Ventil regulačný závitový s hlavicou termostatického ovládania V 4262 A - priamy G 1/2</t>
  </si>
  <si>
    <t>1965196274</t>
  </si>
  <si>
    <t>998734101</t>
  </si>
  <si>
    <t>Presun hmôt pre armatúry v objektoch výšky do 6 m</t>
  </si>
  <si>
    <t>318602098</t>
  </si>
  <si>
    <t>735154102</t>
  </si>
  <si>
    <t>Montáž vykurovacieho telesa doskového dvojradového výšky 600 mm/ dĺžky 1000-1200 mm</t>
  </si>
  <si>
    <t>1769094817</t>
  </si>
  <si>
    <t>4845380550</t>
  </si>
  <si>
    <t xml:space="preserve">Vykurovacie teleso doskové - oceľ. radiátor KORAD Ventil-Kompakt  22K 600x1000 </t>
  </si>
  <si>
    <t>749058295</t>
  </si>
  <si>
    <t>4848953350</t>
  </si>
  <si>
    <t xml:space="preserve">Vykurovacie teleso doskové - oceľ. radiátor KORAD Ventil-Kompakt  22K 600x 600 </t>
  </si>
  <si>
    <t>-776442397</t>
  </si>
  <si>
    <t>4848953380</t>
  </si>
  <si>
    <t xml:space="preserve">Vykurovacie teleso doskové - oceľ. radiátor KORAD Ventil-Kompakt  22VK 600x 900 </t>
  </si>
  <si>
    <t>-1394557037</t>
  </si>
  <si>
    <t>4848953410</t>
  </si>
  <si>
    <t xml:space="preserve">Vykurovacie teleso doskové - oceľ. radiátor KORAD Ventil-Kompakt  22VK600x1200 </t>
  </si>
  <si>
    <t>1960059951</t>
  </si>
  <si>
    <t>735154010</t>
  </si>
  <si>
    <t>Montáž vykurovacieho rebríka oceľového 450x700</t>
  </si>
  <si>
    <t>-213301791</t>
  </si>
  <si>
    <t>4845500855</t>
  </si>
  <si>
    <t>Vykurovací rebrík radiátor KORADO oceľ.rebrík KORALUX LINEAR CLASSICKLC 450 x 700</t>
  </si>
  <si>
    <t>594109048</t>
  </si>
  <si>
    <t>735158120</t>
  </si>
  <si>
    <t>Vykurovacie telesá panelové, tlaková skúška telesa vodou dvojradového</t>
  </si>
  <si>
    <t>-131658091</t>
  </si>
  <si>
    <t>735158110</t>
  </si>
  <si>
    <t>Vykurovacie telesá panelové, tlaková skúška telesa vodou rebrového</t>
  </si>
  <si>
    <t>428916922</t>
  </si>
  <si>
    <t>998735101</t>
  </si>
  <si>
    <t>Presun hmôt pre vykurovacie telesá v objektoch výšky do 6 m</t>
  </si>
  <si>
    <t>298300076</t>
  </si>
  <si>
    <t>795121380</t>
  </si>
  <si>
    <t>Montáž krbových kachlí na drevo, teplovodných, výkon 17 kW</t>
  </si>
  <si>
    <t>1945106442</t>
  </si>
  <si>
    <t>5419017820</t>
  </si>
  <si>
    <t>Teplovodný krb Oxford Klasik /15 kW/ - V cene je zahrnutá krbová obostvaba, krbová vložka, dopojenie dymovodu, montáž</t>
  </si>
  <si>
    <t>1507654226</t>
  </si>
  <si>
    <t>998795101</t>
  </si>
  <si>
    <t>Presun hmôt na lokálne vykurovanie v objektoch výšky do 6 m</t>
  </si>
  <si>
    <t>-958848160</t>
  </si>
  <si>
    <t>HZS-001</t>
  </si>
  <si>
    <t>Hydraulické vyregulovanie vykurovacieho systému počas vykurovacej skúšky</t>
  </si>
  <si>
    <t>hod</t>
  </si>
  <si>
    <t>2144583466</t>
  </si>
  <si>
    <t>HZS-0061</t>
  </si>
  <si>
    <t>Kompletné vyskúšanie systému</t>
  </si>
  <si>
    <t>559410863</t>
  </si>
  <si>
    <t>HZS-0071</t>
  </si>
  <si>
    <t>Skúšobná vykurovacia prevádzka (2*24h)</t>
  </si>
  <si>
    <t>1494657513</t>
  </si>
  <si>
    <t>Časť 5. - ELEKTRO ČASŤ</t>
  </si>
  <si>
    <t>Úroveň 3:</t>
  </si>
  <si>
    <t>a) - Elektroinštalácia</t>
  </si>
  <si>
    <t>M - Práce a dodávky M</t>
  </si>
  <si>
    <t xml:space="preserve">    21-M - Elektromontáže - osvetlenie</t>
  </si>
  <si>
    <t xml:space="preserve">    21-M-2 - Rozvodné krabice a rúrky</t>
  </si>
  <si>
    <t xml:space="preserve">    21-M-3 - Káble a vodiče silnoprúdu</t>
  </si>
  <si>
    <t xml:space="preserve">    21-M-5 - Rozvádzače a skrine</t>
  </si>
  <si>
    <t xml:space="preserve">    21-M-4 - Vypínače, prepínače a zásuvky</t>
  </si>
  <si>
    <t xml:space="preserve">    21-M-6 - Ventilátory</t>
  </si>
  <si>
    <t xml:space="preserve">    21-M-7 - Slaboprúdové komponenty</t>
  </si>
  <si>
    <t xml:space="preserve">    HZS - Hodinové zúčtovacie sadzby - LED svietidlá</t>
  </si>
  <si>
    <t>210201080</t>
  </si>
  <si>
    <t>Montáž a zapojenie svietidlá IP20, stropného - nástenného LED</t>
  </si>
  <si>
    <t>-1043869726</t>
  </si>
  <si>
    <t>3480571431/B</t>
  </si>
  <si>
    <t>Svietidlo LED (strop-násten.) Typ: Tesla-LR12P263/230V;12W; (0840 lm) IP 20</t>
  </si>
  <si>
    <t>256</t>
  </si>
  <si>
    <t>664667969</t>
  </si>
  <si>
    <t>3483501224/G</t>
  </si>
  <si>
    <t>Svietidlo LED (strop-násten.) Typ: Tesla-LP664040-3E LED-230V/21W (3000 lm) IP 20</t>
  </si>
  <si>
    <t>487555767</t>
  </si>
  <si>
    <t>210201086</t>
  </si>
  <si>
    <t>Montáž a zapojenie svietidlá IP20, stropného - bočného LED</t>
  </si>
  <si>
    <t>252114896</t>
  </si>
  <si>
    <t>3483501226/J</t>
  </si>
  <si>
    <t>Svietidlo stropné (bočné)LED Typ: LED LX-502/3 W (0156 lm) IP 20</t>
  </si>
  <si>
    <t>1236286357</t>
  </si>
  <si>
    <t>210201320</t>
  </si>
  <si>
    <t>Montáž a zapojenie svietidla priemyselného závesného IP40</t>
  </si>
  <si>
    <t>1950969597</t>
  </si>
  <si>
    <t>3483501288/H</t>
  </si>
  <si>
    <t>Priemyselné závesné svietidlo ECOLOGIC INDUSTRY Line LED24B/ Cree XT-E/50W/230V, (5130 lm) IP 40</t>
  </si>
  <si>
    <t>-1445985290</t>
  </si>
  <si>
    <t>210201510</t>
  </si>
  <si>
    <t>Montáž a zapojenie svietidla 1x svetelný zdroj, núdzového</t>
  </si>
  <si>
    <t>1317565103</t>
  </si>
  <si>
    <t>3486801090/N</t>
  </si>
  <si>
    <t xml:space="preserve">Svietidlo núdzové Typ: WAYLUX 9W.3;230V/50Hz;3h; (0600 lm) IP 20 </t>
  </si>
  <si>
    <t>-1823381197</t>
  </si>
  <si>
    <t>210203057</t>
  </si>
  <si>
    <t>Montáž a zapojenie LED panelu Ø145 mm prisadeného</t>
  </si>
  <si>
    <t>-666982406</t>
  </si>
  <si>
    <t>3480571733/O</t>
  </si>
  <si>
    <t>Svietidlo LED Panel kruhový Typ: ø145mm; modro biely prisadený; 12+6W/230V; (830+415 lm) IP 20</t>
  </si>
  <si>
    <t>2122725989</t>
  </si>
  <si>
    <t>210203066</t>
  </si>
  <si>
    <t>Montáž a zapojenie LED svietidla so senzorom IP65</t>
  </si>
  <si>
    <t>-1415095227</t>
  </si>
  <si>
    <t>3483502334/D</t>
  </si>
  <si>
    <t>Svietidlo LED Senzor Typ: SHELL 10 W;230V/50Hz (0550 lm) IP 65/D</t>
  </si>
  <si>
    <t>-93423229</t>
  </si>
  <si>
    <t>210010199</t>
  </si>
  <si>
    <t>Rúrka ochranná z PE, typ 2316E</t>
  </si>
  <si>
    <t>-587266548</t>
  </si>
  <si>
    <t>3450716700</t>
  </si>
  <si>
    <t>Rúrka 2316E/LPE-1</t>
  </si>
  <si>
    <t>-398457498</t>
  </si>
  <si>
    <t>210010306</t>
  </si>
  <si>
    <t>Rozvodná krabica KU 68</t>
  </si>
  <si>
    <t>-1925196104</t>
  </si>
  <si>
    <t>3450906510</t>
  </si>
  <si>
    <t>Rozvodná krabica univerzálna PO  - KU 68/1 ( pre zásuvky )</t>
  </si>
  <si>
    <t>-436240608</t>
  </si>
  <si>
    <t>3450906511</t>
  </si>
  <si>
    <t>Rozvodná krabica univerzálna PO  - KU 68/2  ( pre vypínače a prepínače )</t>
  </si>
  <si>
    <t>234963863</t>
  </si>
  <si>
    <t>210010313</t>
  </si>
  <si>
    <t>Krabica KO 125</t>
  </si>
  <si>
    <t>530361235</t>
  </si>
  <si>
    <t>3410300258</t>
  </si>
  <si>
    <t>Krabica rozvodná KO 125 E; V 125 E; SP-96;</t>
  </si>
  <si>
    <t>-1962533058</t>
  </si>
  <si>
    <t>210025301</t>
  </si>
  <si>
    <t xml:space="preserve">Montáž káblových žľabov KZ </t>
  </si>
  <si>
    <t>19240105</t>
  </si>
  <si>
    <t>3450610001</t>
  </si>
  <si>
    <t>Káblový žľab KZ 35/50 mm, elektroinštalačný materiál</t>
  </si>
  <si>
    <t>-92117821</t>
  </si>
  <si>
    <t>3450610002</t>
  </si>
  <si>
    <t>Káblový žľab KZ 35/75 mm, elektroinštalačný materiál</t>
  </si>
  <si>
    <t>964293310</t>
  </si>
  <si>
    <t>210810566</t>
  </si>
  <si>
    <t xml:space="preserve">Montáž kábel silový CXKE-V  </t>
  </si>
  <si>
    <t>-579489104</t>
  </si>
  <si>
    <t>3450350905</t>
  </si>
  <si>
    <t>Kábel pre svetelné rozvody - Typ CXKE-V 3J x 1,5 mm2</t>
  </si>
  <si>
    <t>1319719238</t>
  </si>
  <si>
    <t>3450350905.1</t>
  </si>
  <si>
    <t>Kábel pre ventilátory + ovládanie, Typ: CXKE-V   3J  x 1,5 mm</t>
  </si>
  <si>
    <t>-37879361</t>
  </si>
  <si>
    <t>3450352925</t>
  </si>
  <si>
    <t>Kábel pre vypínače č.1 - Typ CXKE-V 2O x 1,5 mm2</t>
  </si>
  <si>
    <t>1639324060</t>
  </si>
  <si>
    <t>3450353925</t>
  </si>
  <si>
    <t>Kábel pre prepínače č.5;5A;6;6A;7; - Typ CXKE-V 3O x 1,5 mm2</t>
  </si>
  <si>
    <t>2133085342</t>
  </si>
  <si>
    <t>3450350225</t>
  </si>
  <si>
    <t>Kábel pre zásuvky 1f - Typ CXKE-V 3J x 2,5 mm2</t>
  </si>
  <si>
    <t>-836121845</t>
  </si>
  <si>
    <t>3450350225.1</t>
  </si>
  <si>
    <t>Kábel pre sušiče rúk - Typ CXKE-V 3J x 2,5 mm2</t>
  </si>
  <si>
    <t>1720437580</t>
  </si>
  <si>
    <t>210193071</t>
  </si>
  <si>
    <t>Domová rozvodnica do 24 M pre zapustenú montáž bez sekacích prác</t>
  </si>
  <si>
    <t>1495765043</t>
  </si>
  <si>
    <t>3571201060</t>
  </si>
  <si>
    <t>Rozvádzač oceľoplechový zapustený DZ43-2403</t>
  </si>
  <si>
    <t>1648503139</t>
  </si>
  <si>
    <t>3582206520</t>
  </si>
  <si>
    <t>Istič DX3 1P C80 10000A/16KA</t>
  </si>
  <si>
    <t>1432114222</t>
  </si>
  <si>
    <t>3582205580</t>
  </si>
  <si>
    <t>Istič DX3 C10/1+N 6000/10KA</t>
  </si>
  <si>
    <t>2122569437</t>
  </si>
  <si>
    <t>210110005</t>
  </si>
  <si>
    <t xml:space="preserve">Krížový spínač (prepínač) - radenie 7, nástenný pre prostredie obyčajné alebo vlhké vrátane zapojenia </t>
  </si>
  <si>
    <t>-1196272939</t>
  </si>
  <si>
    <t>3850018192</t>
  </si>
  <si>
    <t>Krížový prepínač s podsvietením Typ: LP-3FBS/S ( 925) - 250V/16A - IP 20 - Séria EFEKT PLUS</t>
  </si>
  <si>
    <t>-1175053489</t>
  </si>
  <si>
    <t>210110041</t>
  </si>
  <si>
    <t xml:space="preserve">Spínače polozapustené a zapustené vrátane zapojenia jednopólový </t>
  </si>
  <si>
    <t>218295754</t>
  </si>
  <si>
    <t>3450201348</t>
  </si>
  <si>
    <t>Jednopólový spínač s podsvietením Typ: LP-1FBS/S ( 922 ) - 250V/16A - IP 20 - Séria EFEKT PLUS</t>
  </si>
  <si>
    <t>-1871675137</t>
  </si>
  <si>
    <t>210110042</t>
  </si>
  <si>
    <t>Spínač  podsvietený polozapustený a zapustený vrátane zapojenia dvojpólový - radenie 2</t>
  </si>
  <si>
    <t>-1000636914</t>
  </si>
  <si>
    <t>3450202223</t>
  </si>
  <si>
    <t>Dvojpólový spínač s podsvietením Typ: LP-3FBS/S ( 983 ) - 250V/16A - IP 20 - Séria EFEKT PLUS</t>
  </si>
  <si>
    <t>-1710436558</t>
  </si>
  <si>
    <t>210110601</t>
  </si>
  <si>
    <t>Prepínač podsvietený polozapustený a zapustený vrátane zapojenia - radenie 6</t>
  </si>
  <si>
    <t>228706635</t>
  </si>
  <si>
    <t>345020266</t>
  </si>
  <si>
    <t>Sériový prepínač s podsvietením Typ: LP-2FBS/S ( 923 ) - 250V/16A - IP 20 - Séria EFEKT PLUS</t>
  </si>
  <si>
    <t>-209759016</t>
  </si>
  <si>
    <t>210111177</t>
  </si>
  <si>
    <t>Montáž zásuvka dvojitá - 250 V/ 16 A - IP 20</t>
  </si>
  <si>
    <t>1926894232</t>
  </si>
  <si>
    <t>3450318344</t>
  </si>
  <si>
    <t>Zásuvka dvojitá Typ: GP-2FC/S ( 953 ) - 250 V/ 16 A - IP 20 - Séria EFEKT</t>
  </si>
  <si>
    <t>599423505</t>
  </si>
  <si>
    <t>221733041</t>
  </si>
  <si>
    <t>Montáž a inštalácia TV+SAT zásuvky</t>
  </si>
  <si>
    <t>-596494804</t>
  </si>
  <si>
    <t>3845702150</t>
  </si>
  <si>
    <t xml:space="preserve">Zásuvka SIGNAL TV/R/SAT/RJ45/RJ11 koncová </t>
  </si>
  <si>
    <t>-1372974323</t>
  </si>
  <si>
    <t>210290752</t>
  </si>
  <si>
    <t>Montáž motorického spotrebiča, ventilátora nad 1.5 kW</t>
  </si>
  <si>
    <t>-1028938425</t>
  </si>
  <si>
    <t>4290016857</t>
  </si>
  <si>
    <t>Ventilátor stropný Haiku 60 s elektr.regulátorom Haiku 60 s elektr.regulátorom ; 230 V/ 29,93W; IP 20</t>
  </si>
  <si>
    <t>131494078</t>
  </si>
  <si>
    <t>4290016853</t>
  </si>
  <si>
    <t>Ventilátor stropný Typ: AFP 11-2D ( 250 x 250 mm); 230 V/ 50 Hz; 20 W; 120 m /h; 45 db; IP 22</t>
  </si>
  <si>
    <t>395434412</t>
  </si>
  <si>
    <t>210411071</t>
  </si>
  <si>
    <t>Montáž snímačov dymových, požiarnych</t>
  </si>
  <si>
    <t>-2021349433</t>
  </si>
  <si>
    <t>3850003200</t>
  </si>
  <si>
    <t>Bezdrôtový kombinovaný detektor dymu a teploty PIR JA-63S</t>
  </si>
  <si>
    <t>998794106</t>
  </si>
  <si>
    <t>769049100</t>
  </si>
  <si>
    <t>Montáž osušovačov rúk</t>
  </si>
  <si>
    <t>1382414939</t>
  </si>
  <si>
    <t>4290018673</t>
  </si>
  <si>
    <t>Elektrický sušič rúk Typ: GABARRÓN SM18P/1,8 kW</t>
  </si>
  <si>
    <t>318337416</t>
  </si>
  <si>
    <t>HZS-1</t>
  </si>
  <si>
    <t>Odskúšanie nových svietidiel a rozvodov po montáži</t>
  </si>
  <si>
    <t xml:space="preserve">hod </t>
  </si>
  <si>
    <t>1850700821</t>
  </si>
  <si>
    <t>HZS-2</t>
  </si>
  <si>
    <t>Prvá odborná prehliadka odborná skúška (revízia ! )</t>
  </si>
  <si>
    <t>-83494142</t>
  </si>
  <si>
    <t>M21-MV</t>
  </si>
  <si>
    <t>Murárske výpomoci 5%</t>
  </si>
  <si>
    <t>%</t>
  </si>
  <si>
    <t>-1214262696</t>
  </si>
  <si>
    <t>M21-PM</t>
  </si>
  <si>
    <t>Podružný materiál 6%</t>
  </si>
  <si>
    <t>-1090776065</t>
  </si>
  <si>
    <t>M21-PPV</t>
  </si>
  <si>
    <t>Podiel pridružených výkonov 6%</t>
  </si>
  <si>
    <t>-551219374</t>
  </si>
  <si>
    <t>b) - Bleskozvod</t>
  </si>
  <si>
    <t xml:space="preserve">    21-M - Elektromontáže</t>
  </si>
  <si>
    <t xml:space="preserve">      46-M - Zemné práce pri extr.mont.prácach</t>
  </si>
  <si>
    <t>210220241</t>
  </si>
  <si>
    <t>Svorka FeZn krížová SK</t>
  </si>
  <si>
    <t>2143156459</t>
  </si>
  <si>
    <t>3544219150</t>
  </si>
  <si>
    <t>Svorka krížová ocelová žiarovo zinkovaná označenie SK</t>
  </si>
  <si>
    <t>282531972</t>
  </si>
  <si>
    <t>210220243</t>
  </si>
  <si>
    <t>Svorka FeZn spojovacia SS</t>
  </si>
  <si>
    <t>-320332440</t>
  </si>
  <si>
    <t>3544219500</t>
  </si>
  <si>
    <t>Svorka spojovacia ocelová žiarovo zinkovaná označenie SS</t>
  </si>
  <si>
    <t>186140347</t>
  </si>
  <si>
    <t>210220655</t>
  </si>
  <si>
    <t>Svorka nerez 1.4301 pripojovacia SP 1</t>
  </si>
  <si>
    <t>1152268041</t>
  </si>
  <si>
    <t>3544237050</t>
  </si>
  <si>
    <t>Svorka pripojovacia nerez akosť 1.4301 označenie SP1</t>
  </si>
  <si>
    <t>-1561204171</t>
  </si>
  <si>
    <t>210220247</t>
  </si>
  <si>
    <t>Svorka FeZn skúšobná SZ</t>
  </si>
  <si>
    <t>1686712142</t>
  </si>
  <si>
    <t>3544220000</t>
  </si>
  <si>
    <t>Svorka  skušobná  ocelová žiarovo zinkovaná  označenie  SZ</t>
  </si>
  <si>
    <t>-529314635</t>
  </si>
  <si>
    <t>Škatuľa odbočná s viečkom, bez zapojenia (KO 125) štvorcová</t>
  </si>
  <si>
    <t>2044968747</t>
  </si>
  <si>
    <t>3450913000</t>
  </si>
  <si>
    <t>Krabica  KO-125</t>
  </si>
  <si>
    <t>1178597881</t>
  </si>
  <si>
    <t>210220253</t>
  </si>
  <si>
    <t>Svorka FeZn uzemňovacia SR03</t>
  </si>
  <si>
    <t>1570452383</t>
  </si>
  <si>
    <t>3544221300</t>
  </si>
  <si>
    <t>Uzemňovacia svorka ocelová žiarovo zinkovaná označenie SR 03 A</t>
  </si>
  <si>
    <t>2106913237</t>
  </si>
  <si>
    <t>210220246</t>
  </si>
  <si>
    <t>Svorka FeZn na odkvapový žľab SO</t>
  </si>
  <si>
    <t>-514139242</t>
  </si>
  <si>
    <t>3544219950</t>
  </si>
  <si>
    <t>Svorka  okapová  ocelová žiarovo zinkovaná  označenie  SO</t>
  </si>
  <si>
    <t>626348186</t>
  </si>
  <si>
    <t>210220248</t>
  </si>
  <si>
    <t>Svorka FeZn na potrubie ST01-09  1/2"- 4"</t>
  </si>
  <si>
    <t>-574047489</t>
  </si>
  <si>
    <t>3544220250</t>
  </si>
  <si>
    <t>Svorka na potrubia 3/4" ocelová žiarovo zinkovaná označenie ST 02</t>
  </si>
  <si>
    <t>141435566</t>
  </si>
  <si>
    <t>3544220300</t>
  </si>
  <si>
    <t>Svorka na potrubia 1" ocelová žiarovo zinkovaná označenie ST 03</t>
  </si>
  <si>
    <t>1239271565</t>
  </si>
  <si>
    <t>210220107</t>
  </si>
  <si>
    <t>Podpery vedenia FeZn  PV17 na zateplené fasády</t>
  </si>
  <si>
    <t>508667915</t>
  </si>
  <si>
    <t>3544217450</t>
  </si>
  <si>
    <t>Podpera vedenia na zateplené fasády ocelová žiarovo zinkovaná označenie PV 17-1</t>
  </si>
  <si>
    <t>1388384346</t>
  </si>
  <si>
    <t>210220280</t>
  </si>
  <si>
    <t>Uzemňovacia tyč FeZn ZT</t>
  </si>
  <si>
    <t>602743817</t>
  </si>
  <si>
    <t>3544222550</t>
  </si>
  <si>
    <t>Uzemňovacia tyč ocelová žiarovo zinkovaná označenie Z  ø 28 x 2000 mm</t>
  </si>
  <si>
    <t>2134084822</t>
  </si>
  <si>
    <t>215441040</t>
  </si>
  <si>
    <t xml:space="preserve">Zachytávacia tyč FeZn 1-2m s vrutom JV 2,0 </t>
  </si>
  <si>
    <t>689290476</t>
  </si>
  <si>
    <t>Zachytávacia tyč s ochrannou rúrkou - JV 2,0  s vrutom, L 2000mm</t>
  </si>
  <si>
    <t>1371517470</t>
  </si>
  <si>
    <t>210220620</t>
  </si>
  <si>
    <t>Podpery vedenia nerez 1.4301 na hrebeň strechy PV16</t>
  </si>
  <si>
    <t>326813598</t>
  </si>
  <si>
    <t>3544234700</t>
  </si>
  <si>
    <t>Podpera vedenia na hrebeň strechy nerez akosť 1.4301 označenie PV 16 A2</t>
  </si>
  <si>
    <t>615569972</t>
  </si>
  <si>
    <t>210220401</t>
  </si>
  <si>
    <t>Označenie zvodov štítkami smaltované, z umelej hmot</t>
  </si>
  <si>
    <t>822505008</t>
  </si>
  <si>
    <t>548951100</t>
  </si>
  <si>
    <t>Štítok smaltovaný do 5 písmmen 10x15 mm</t>
  </si>
  <si>
    <t>1023591766</t>
  </si>
  <si>
    <t>220111776</t>
  </si>
  <si>
    <t xml:space="preserve">Uzemňovacie vedenie v zemi včít. svoriek,prepojenia, izolácie spojov FeZn </t>
  </si>
  <si>
    <t>1645856618</t>
  </si>
  <si>
    <t>3692900022</t>
  </si>
  <si>
    <t xml:space="preserve">Uzemňovací pás FeZn 30 x 4 mm </t>
  </si>
  <si>
    <t>-682887725</t>
  </si>
  <si>
    <t>210220021</t>
  </si>
  <si>
    <t>Uzemňovacie vedenie v zemi FeZn vrátane izolácie spojov O 10mm</t>
  </si>
  <si>
    <t>-389302534</t>
  </si>
  <si>
    <t>3544224150</t>
  </si>
  <si>
    <t>Územňovací vodič ocelový žiarovo zinkovaný označenie O 10</t>
  </si>
  <si>
    <t>-1977174979</t>
  </si>
  <si>
    <t>210220800</t>
  </si>
  <si>
    <t>Uzemňovacie vedenie na povrchu  AlMgSi  Ø 8-10</t>
  </si>
  <si>
    <t>-188918889</t>
  </si>
  <si>
    <t>3544245350</t>
  </si>
  <si>
    <t>Územňovací vodič zliatina AlMgSi označenie O 8 Al</t>
  </si>
  <si>
    <t>1992372647</t>
  </si>
  <si>
    <t>210010027</t>
  </si>
  <si>
    <t>Rúrka ohybná elektroinštalačná z PVC typ FXP 32, uložená pevne</t>
  </si>
  <si>
    <t>1825330580</t>
  </si>
  <si>
    <t>3450710400</t>
  </si>
  <si>
    <t>Rúrka FXP 32</t>
  </si>
  <si>
    <t>512814990</t>
  </si>
  <si>
    <t>3450510300</t>
  </si>
  <si>
    <t>I-Spojka SM 32 šedá</t>
  </si>
  <si>
    <t>-1384256608</t>
  </si>
  <si>
    <t>Revízie BZ</t>
  </si>
  <si>
    <t>-18428099</t>
  </si>
  <si>
    <t>MV</t>
  </si>
  <si>
    <t>Murárske výpomoci</t>
  </si>
  <si>
    <t>272056039</t>
  </si>
  <si>
    <t>PM</t>
  </si>
  <si>
    <t>Podružný materiál</t>
  </si>
  <si>
    <t>-1002473932</t>
  </si>
  <si>
    <t>PPV.1</t>
  </si>
  <si>
    <t>Podiel pridružených výkonov</t>
  </si>
  <si>
    <t>-1143152623</t>
  </si>
  <si>
    <t>460200154</t>
  </si>
  <si>
    <t>Hĺbenie káblovej ryhy 35 cm širokej a 70 cm hlbokej, v zemine triedy 4</t>
  </si>
  <si>
    <t>-65641107</t>
  </si>
  <si>
    <t>460560154</t>
  </si>
  <si>
    <t>Ručný zásyp nezap. káblovej ryhy bez zhutn. zeminy, 35 cm širokej, 70 cm hlbokej v zemine tr. 4</t>
  </si>
  <si>
    <t>1981363032</t>
  </si>
  <si>
    <t>460620014</t>
  </si>
  <si>
    <t>Proviz. úprava terénu v zemine tr. 4, aby nerovnosti terénu neboli väčšie ako 2 cm od vodor.hladiny</t>
  </si>
  <si>
    <t>-881878897</t>
  </si>
  <si>
    <t>PPV</t>
  </si>
  <si>
    <t>778211924</t>
  </si>
  <si>
    <t>Časť 6. - NTL PLYNOVOD</t>
  </si>
  <si>
    <t xml:space="preserve">    783 - Dokončovacie práce - nátery</t>
  </si>
  <si>
    <t xml:space="preserve">23-M - Montáže potrubia </t>
  </si>
  <si>
    <t xml:space="preserve">46-M - Zemné práce pri extr.mont.prácach </t>
  </si>
  <si>
    <t>OST - Ostatné</t>
  </si>
  <si>
    <t>202598436</t>
  </si>
  <si>
    <t>Hĺbenie rýh š. nad 600 do 2 000 mm zapažených i nezapažených, s urovnaním dna. Príplatok k cenám za lepivosť horniny 3</t>
  </si>
  <si>
    <t>-131481416</t>
  </si>
  <si>
    <t>162501102</t>
  </si>
  <si>
    <t>Vodorovné premiestnenie výkopku tr.1-4 do 3000 m</t>
  </si>
  <si>
    <t>395877663</t>
  </si>
  <si>
    <t>167101101</t>
  </si>
  <si>
    <t>Nakladanie neuľahnutého výkopku z hornín tr.1-4 do 100 m3</t>
  </si>
  <si>
    <t>-2064481508</t>
  </si>
  <si>
    <t>-1730695070</t>
  </si>
  <si>
    <t>824182678</t>
  </si>
  <si>
    <t>-715661507</t>
  </si>
  <si>
    <t>-476001491</t>
  </si>
  <si>
    <t>451573111</t>
  </si>
  <si>
    <t>Lôžko pod potrubie, stoky a drobné objekty, v otvorenom výkope z piesku a štrkopiesku do 63 mm</t>
  </si>
  <si>
    <t>1498970886</t>
  </si>
  <si>
    <t>Presun hmôt pre rúrové vedenie hĺbené z rúr z plast., hmôt alebo sklolamin. v otvorenom výkope</t>
  </si>
  <si>
    <t>-675203305</t>
  </si>
  <si>
    <t>Nátery kovového potrubia syntetické do DN 50 mm dvojnásobné 1x email a základný náter</t>
  </si>
  <si>
    <t>-1540795909</t>
  </si>
  <si>
    <t>230202104</t>
  </si>
  <si>
    <t>Montáž plyn. prípojok z polyetyl. rúr zváraných elektrotvarovkami, dľžka prípojky do 30 m. D 50 mm</t>
  </si>
  <si>
    <t>1462460844</t>
  </si>
  <si>
    <t>11-PL01 050</t>
  </si>
  <si>
    <t>Trubka HDPE PE 100 50x4,6 SDR11</t>
  </si>
  <si>
    <t>-453053620</t>
  </si>
  <si>
    <t>230170001</t>
  </si>
  <si>
    <t>Príprava pre skúšku tesnosti DN do - 40</t>
  </si>
  <si>
    <t>úsek</t>
  </si>
  <si>
    <t>564269362</t>
  </si>
  <si>
    <t>230170011</t>
  </si>
  <si>
    <t>Skúška tesnosti potrubia podľa STN 13 0020 DN do - 40</t>
  </si>
  <si>
    <t>631587265</t>
  </si>
  <si>
    <t>230230001</t>
  </si>
  <si>
    <t>Predbežná tlaková skúška vodou DN 50</t>
  </si>
  <si>
    <t>-2049916863</t>
  </si>
  <si>
    <t>230230016</t>
  </si>
  <si>
    <t>Hlavná tlaková skúška vzduchom 0,6 MPa - STN 38 6413 DN 50</t>
  </si>
  <si>
    <t>697857809</t>
  </si>
  <si>
    <t>2121924645</t>
  </si>
  <si>
    <t>559898589</t>
  </si>
  <si>
    <t>373206032</t>
  </si>
  <si>
    <t>460490012</t>
  </si>
  <si>
    <t>Rozvinutie a uloženie výstražnej fólie z PVC do ryhy,šírka 33 cm</t>
  </si>
  <si>
    <t>-1549562030</t>
  </si>
  <si>
    <t>2830002001</t>
  </si>
  <si>
    <t xml:space="preserve">Fólia žltá "PLYN" </t>
  </si>
  <si>
    <t>1708714649</t>
  </si>
  <si>
    <t>HZS-0010</t>
  </si>
  <si>
    <t>Revízie</t>
  </si>
  <si>
    <t>634503642</t>
  </si>
  <si>
    <t>HZS-0051</t>
  </si>
  <si>
    <t>Príprava systému ku komplexnému vyskúšaniu</t>
  </si>
  <si>
    <t>1469872121</t>
  </si>
  <si>
    <t>HZS-0080</t>
  </si>
  <si>
    <t>Tlaková skúška - plyn</t>
  </si>
  <si>
    <t>312551060</t>
  </si>
  <si>
    <t>PRESTAVBA BUDOVY NA KOMUNITNÉ CENTRUM - OBEC TERANY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</si>
</sst>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6" x14ac:knownFonts="1">
    <font>
      <sz val="8"/>
      <name val="Trebuchet MS"/>
      <family val="2"/>
    </font>
    <font>
      <sz val="8"/>
      <color rgb="FF969696"/>
      <name val="Trebuchet MS"/>
    </font>
    <font>
      <sz val="9"/>
      <name val="Trebuchet MS"/>
    </font>
    <font>
      <b/>
      <sz val="12"/>
      <name val="Trebuchet MS"/>
    </font>
    <font>
      <sz val="11"/>
      <name val="Trebuchet MS"/>
    </font>
    <font>
      <sz val="10"/>
      <name val="Trebuchet MS"/>
    </font>
    <font>
      <sz val="12"/>
      <color rgb="FF003366"/>
      <name val="Trebuchet MS"/>
    </font>
    <font>
      <sz val="10"/>
      <color rgb="FF003366"/>
      <name val="Trebuchet MS"/>
    </font>
    <font>
      <sz val="8"/>
      <color rgb="FF003366"/>
      <name val="Trebuchet MS"/>
    </font>
    <font>
      <sz val="8"/>
      <color rgb="FFFAE682"/>
      <name val="Trebuchet MS"/>
    </font>
    <font>
      <sz val="10"/>
      <color rgb="FF960000"/>
      <name val="Trebuchet MS"/>
    </font>
    <font>
      <u/>
      <sz val="10"/>
      <color theme="10"/>
      <name val="Trebuchet MS"/>
    </font>
    <font>
      <sz val="8"/>
      <color rgb="FF3366FF"/>
      <name val="Trebuchet MS"/>
    </font>
    <font>
      <b/>
      <sz val="16"/>
      <name val="Trebuchet MS"/>
    </font>
    <font>
      <b/>
      <sz val="12"/>
      <color rgb="FF969696"/>
      <name val="Trebuchet MS"/>
    </font>
    <font>
      <sz val="9"/>
      <color rgb="FF969696"/>
      <name val="Trebuchet MS"/>
    </font>
    <font>
      <b/>
      <sz val="8"/>
      <color rgb="FF969696"/>
      <name val="Trebuchet MS"/>
    </font>
    <font>
      <sz val="10"/>
      <color rgb="FF464646"/>
      <name val="Trebuchet MS"/>
    </font>
    <font>
      <b/>
      <sz val="10"/>
      <name val="Trebuchet MS"/>
    </font>
    <font>
      <b/>
      <sz val="10"/>
      <color rgb="FF464646"/>
      <name val="Trebuchet MS"/>
    </font>
    <font>
      <sz val="10"/>
      <color rgb="FF969696"/>
      <name val="Trebuchet MS"/>
    </font>
    <font>
      <b/>
      <sz val="9"/>
      <name val="Trebuchet MS"/>
    </font>
    <font>
      <sz val="12"/>
      <color rgb="FF969696"/>
      <name val="Trebuchet MS"/>
    </font>
    <font>
      <b/>
      <sz val="12"/>
      <color rgb="FF960000"/>
      <name val="Trebuchet MS"/>
    </font>
    <font>
      <sz val="12"/>
      <name val="Trebuchet MS"/>
    </font>
    <font>
      <b/>
      <sz val="11"/>
      <color rgb="FF003366"/>
      <name val="Trebuchet MS"/>
    </font>
    <font>
      <sz val="11"/>
      <color rgb="FF003366"/>
      <name val="Trebuchet MS"/>
    </font>
    <font>
      <sz val="11"/>
      <color rgb="FF969696"/>
      <name val="Trebuchet MS"/>
    </font>
    <font>
      <sz val="18"/>
      <color theme="10"/>
      <name val="Wingdings 2"/>
    </font>
    <font>
      <b/>
      <sz val="10"/>
      <color rgb="FF003366"/>
      <name val="Trebuchet MS"/>
    </font>
    <font>
      <b/>
      <sz val="12"/>
      <color rgb="FF800000"/>
      <name val="Trebuchet MS"/>
    </font>
    <font>
      <b/>
      <sz val="8"/>
      <color rgb="FF800000"/>
      <name val="Trebuchet MS"/>
    </font>
    <font>
      <sz val="8"/>
      <color rgb="FF960000"/>
      <name val="Trebuchet MS"/>
    </font>
    <font>
      <b/>
      <sz val="8"/>
      <name val="Trebuchet MS"/>
    </font>
    <font>
      <i/>
      <sz val="8"/>
      <color rgb="FF0000FF"/>
      <name val="Trebuchet MS"/>
    </font>
    <font>
      <u/>
      <sz val="11"/>
      <color theme="1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AE682"/>
      </patternFill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279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/>
    <xf numFmtId="0" fontId="9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vertical="center"/>
    </xf>
    <xf numFmtId="0" fontId="10" fillId="2" borderId="0" xfId="0" applyFont="1" applyFill="1" applyAlignment="1" applyProtection="1">
      <alignment horizontal="left" vertical="center"/>
    </xf>
    <xf numFmtId="0" fontId="11" fillId="2" borderId="0" xfId="1" applyFont="1" applyFill="1" applyAlignment="1" applyProtection="1">
      <alignment vertical="center"/>
    </xf>
    <xf numFmtId="0" fontId="0" fillId="2" borderId="0" xfId="0" applyFill="1"/>
    <xf numFmtId="0" fontId="9" fillId="2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4" fillId="0" borderId="0" xfId="0" applyFont="1" applyAlignment="1">
      <alignment horizontal="left" vertical="center"/>
    </xf>
    <xf numFmtId="0" fontId="0" fillId="0" borderId="0" xfId="0" applyBorder="1"/>
    <xf numFmtId="0" fontId="15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/>
    </xf>
    <xf numFmtId="0" fontId="15" fillId="0" borderId="0" xfId="0" applyFont="1" applyBorder="1" applyAlignment="1">
      <alignment horizontal="left" vertical="center"/>
    </xf>
    <xf numFmtId="0" fontId="2" fillId="4" borderId="0" xfId="0" applyFont="1" applyFill="1" applyBorder="1" applyAlignment="1" applyProtection="1">
      <alignment horizontal="left" vertical="center"/>
      <protection locked="0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/>
    <xf numFmtId="0" fontId="17" fillId="0" borderId="0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8" fillId="0" borderId="7" xfId="0" applyFont="1" applyBorder="1" applyAlignment="1">
      <alignment horizontal="left" vertical="center"/>
    </xf>
    <xf numFmtId="0" fontId="0" fillId="0" borderId="7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5" borderId="0" xfId="0" applyFont="1" applyFill="1" applyBorder="1" applyAlignment="1">
      <alignment vertical="center"/>
    </xf>
    <xf numFmtId="0" fontId="3" fillId="5" borderId="8" xfId="0" applyFont="1" applyFill="1" applyBorder="1" applyAlignment="1">
      <alignment horizontal="left" vertical="center"/>
    </xf>
    <xf numFmtId="0" fontId="0" fillId="5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left"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14" xfId="0" applyBorder="1"/>
    <xf numFmtId="0" fontId="0" fillId="0" borderId="15" xfId="0" applyBorder="1"/>
    <xf numFmtId="0" fontId="20" fillId="0" borderId="16" xfId="0" applyFont="1" applyBorder="1" applyAlignment="1">
      <alignment horizontal="left" vertical="center"/>
    </xf>
    <xf numFmtId="0" fontId="0" fillId="0" borderId="17" xfId="0" applyFont="1" applyBorder="1" applyAlignment="1">
      <alignment vertical="center"/>
    </xf>
    <xf numFmtId="0" fontId="20" fillId="0" borderId="17" xfId="0" applyFont="1" applyBorder="1" applyAlignment="1">
      <alignment horizontal="left"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0" fillId="0" borderId="2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165" fontId="2" fillId="0" borderId="0" xfId="0" applyNumberFormat="1" applyFont="1" applyBorder="1" applyAlignment="1">
      <alignment horizontal="left" vertical="center"/>
    </xf>
    <xf numFmtId="0" fontId="0" fillId="0" borderId="15" xfId="0" applyFont="1" applyBorder="1" applyAlignment="1">
      <alignment vertical="center"/>
    </xf>
    <xf numFmtId="0" fontId="0" fillId="6" borderId="9" xfId="0" applyFont="1" applyFill="1" applyBorder="1" applyAlignment="1">
      <alignment vertical="center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23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vertical="center"/>
    </xf>
    <xf numFmtId="4" fontId="22" fillId="0" borderId="14" xfId="0" applyNumberFormat="1" applyFont="1" applyBorder="1" applyAlignment="1">
      <alignment vertical="center"/>
    </xf>
    <xf numFmtId="4" fontId="22" fillId="0" borderId="0" xfId="0" applyNumberFormat="1" applyFont="1" applyBorder="1" applyAlignment="1">
      <alignment vertical="center"/>
    </xf>
    <xf numFmtId="166" fontId="22" fillId="0" borderId="0" xfId="0" applyNumberFormat="1" applyFont="1" applyBorder="1" applyAlignment="1">
      <alignment vertical="center"/>
    </xf>
    <xf numFmtId="4" fontId="22" fillId="0" borderId="15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4" fontId="27" fillId="0" borderId="14" xfId="0" applyNumberFormat="1" applyFont="1" applyBorder="1" applyAlignment="1">
      <alignment vertical="center"/>
    </xf>
    <xf numFmtId="4" fontId="27" fillId="0" borderId="0" xfId="0" applyNumberFormat="1" applyFont="1" applyBorder="1" applyAlignment="1">
      <alignment vertical="center"/>
    </xf>
    <xf numFmtId="166" fontId="27" fillId="0" borderId="0" xfId="0" applyNumberFormat="1" applyFont="1" applyBorder="1" applyAlignment="1">
      <alignment vertical="center"/>
    </xf>
    <xf numFmtId="4" fontId="2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8" fillId="0" borderId="0" xfId="1" applyFont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4" fontId="20" fillId="0" borderId="14" xfId="0" applyNumberFormat="1" applyFont="1" applyBorder="1" applyAlignment="1">
      <alignment vertical="center"/>
    </xf>
    <xf numFmtId="4" fontId="20" fillId="0" borderId="0" xfId="0" applyNumberFormat="1" applyFont="1" applyBorder="1" applyAlignment="1">
      <alignment vertical="center"/>
    </xf>
    <xf numFmtId="166" fontId="20" fillId="0" borderId="0" xfId="0" applyNumberFormat="1" applyFont="1" applyBorder="1" applyAlignment="1">
      <alignment vertical="center"/>
    </xf>
    <xf numFmtId="4" fontId="20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0" fillId="0" borderId="16" xfId="0" applyNumberFormat="1" applyFont="1" applyBorder="1" applyAlignment="1">
      <alignment vertical="center"/>
    </xf>
    <xf numFmtId="4" fontId="20" fillId="0" borderId="17" xfId="0" applyNumberFormat="1" applyFont="1" applyBorder="1" applyAlignment="1">
      <alignment vertical="center"/>
    </xf>
    <xf numFmtId="166" fontId="20" fillId="0" borderId="17" xfId="0" applyNumberFormat="1" applyFont="1" applyBorder="1" applyAlignment="1">
      <alignment vertical="center"/>
    </xf>
    <xf numFmtId="4" fontId="20" fillId="0" borderId="18" xfId="0" applyNumberFormat="1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20" fillId="4" borderId="11" xfId="0" applyNumberFormat="1" applyFont="1" applyFill="1" applyBorder="1" applyAlignment="1" applyProtection="1">
      <alignment horizontal="center" vertical="center"/>
      <protection locked="0"/>
    </xf>
    <xf numFmtId="0" fontId="20" fillId="4" borderId="12" xfId="0" applyFont="1" applyFill="1" applyBorder="1" applyAlignment="1" applyProtection="1">
      <alignment horizontal="center" vertical="center"/>
      <protection locked="0"/>
    </xf>
    <xf numFmtId="4" fontId="20" fillId="0" borderId="13" xfId="0" applyNumberFormat="1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164" fontId="20" fillId="4" borderId="14" xfId="0" applyNumberFormat="1" applyFont="1" applyFill="1" applyBorder="1" applyAlignment="1" applyProtection="1">
      <alignment horizontal="center" vertical="center"/>
      <protection locked="0"/>
    </xf>
    <xf numFmtId="0" fontId="20" fillId="4" borderId="0" xfId="0" applyFont="1" applyFill="1" applyBorder="1" applyAlignment="1" applyProtection="1">
      <alignment horizontal="center" vertical="center"/>
      <protection locked="0"/>
    </xf>
    <xf numFmtId="164" fontId="20" fillId="4" borderId="16" xfId="0" applyNumberFormat="1" applyFont="1" applyFill="1" applyBorder="1" applyAlignment="1" applyProtection="1">
      <alignment horizontal="center" vertical="center"/>
      <protection locked="0"/>
    </xf>
    <xf numFmtId="0" fontId="20" fillId="4" borderId="17" xfId="0" applyFont="1" applyFill="1" applyBorder="1" applyAlignment="1" applyProtection="1">
      <alignment horizontal="center" vertical="center"/>
      <protection locked="0"/>
    </xf>
    <xf numFmtId="0" fontId="23" fillId="6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>
      <alignment vertical="center"/>
    </xf>
    <xf numFmtId="0" fontId="0" fillId="2" borderId="0" xfId="0" applyFill="1" applyProtection="1"/>
    <xf numFmtId="0" fontId="5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3" fillId="6" borderId="8" xfId="0" applyFont="1" applyFill="1" applyBorder="1" applyAlignment="1">
      <alignment horizontal="left" vertical="center"/>
    </xf>
    <xf numFmtId="0" fontId="3" fillId="6" borderId="9" xfId="0" applyFont="1" applyFill="1" applyBorder="1" applyAlignment="1">
      <alignment horizontal="right" vertical="center"/>
    </xf>
    <xf numFmtId="0" fontId="3" fillId="6" borderId="9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0" fillId="0" borderId="25" xfId="0" applyFont="1" applyBorder="1" applyAlignment="1">
      <alignment vertical="center"/>
    </xf>
    <xf numFmtId="0" fontId="15" fillId="0" borderId="25" xfId="0" applyFont="1" applyBorder="1" applyAlignment="1">
      <alignment horizontal="center" vertical="center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horizontal="left" vertical="center"/>
      <protection locked="0"/>
    </xf>
    <xf numFmtId="0" fontId="0" fillId="0" borderId="5" xfId="0" applyFont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 applyProtection="1">
      <alignment vertical="center"/>
      <protection locked="0"/>
    </xf>
    <xf numFmtId="0" fontId="2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4" fontId="0" fillId="0" borderId="0" xfId="0" applyNumberFormat="1" applyFont="1" applyAlignment="1" applyProtection="1">
      <alignment vertical="center"/>
      <protection locked="0"/>
    </xf>
    <xf numFmtId="0" fontId="0" fillId="0" borderId="16" xfId="0" applyFont="1" applyBorder="1" applyAlignment="1" applyProtection="1">
      <alignment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66" fontId="32" fillId="0" borderId="12" xfId="0" applyNumberFormat="1" applyFont="1" applyBorder="1" applyAlignment="1"/>
    <xf numFmtId="166" fontId="32" fillId="0" borderId="13" xfId="0" applyNumberFormat="1" applyFont="1" applyBorder="1" applyAlignment="1"/>
    <xf numFmtId="167" fontId="33" fillId="0" borderId="0" xfId="0" applyNumberFormat="1" applyFont="1" applyAlignment="1">
      <alignment vertical="center"/>
    </xf>
    <xf numFmtId="0" fontId="8" fillId="0" borderId="4" xfId="0" applyFont="1" applyBorder="1" applyAlignment="1"/>
    <xf numFmtId="0" fontId="8" fillId="0" borderId="0" xfId="0" applyFont="1" applyBorder="1" applyAlignment="1"/>
    <xf numFmtId="0" fontId="6" fillId="0" borderId="0" xfId="0" applyFont="1" applyBorder="1" applyAlignment="1">
      <alignment horizontal="left"/>
    </xf>
    <xf numFmtId="0" fontId="8" fillId="0" borderId="5" xfId="0" applyFont="1" applyBorder="1" applyAlignment="1"/>
    <xf numFmtId="0" fontId="8" fillId="0" borderId="14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Border="1" applyAlignment="1">
      <alignment horizontal="left"/>
    </xf>
    <xf numFmtId="0" fontId="0" fillId="0" borderId="25" xfId="0" applyFont="1" applyBorder="1" applyAlignment="1" applyProtection="1">
      <alignment horizontal="center" vertical="center"/>
      <protection locked="0"/>
    </xf>
    <xf numFmtId="49" fontId="0" fillId="0" borderId="25" xfId="0" applyNumberFormat="1" applyFont="1" applyBorder="1" applyAlignment="1" applyProtection="1">
      <alignment horizontal="left" vertical="center" wrapText="1"/>
      <protection locked="0"/>
    </xf>
    <xf numFmtId="0" fontId="0" fillId="0" borderId="25" xfId="0" applyFont="1" applyBorder="1" applyAlignment="1" applyProtection="1">
      <alignment horizontal="center" vertical="center" wrapText="1"/>
      <protection locked="0"/>
    </xf>
    <xf numFmtId="167" fontId="0" fillId="0" borderId="25" xfId="0" applyNumberFormat="1" applyFont="1" applyBorder="1" applyAlignment="1" applyProtection="1">
      <alignment vertical="center"/>
      <protection locked="0"/>
    </xf>
    <xf numFmtId="167" fontId="0" fillId="4" borderId="25" xfId="0" applyNumberFormat="1" applyFont="1" applyFill="1" applyBorder="1" applyAlignment="1" applyProtection="1">
      <alignment vertical="center"/>
      <protection locked="0"/>
    </xf>
    <xf numFmtId="0" fontId="1" fillId="4" borderId="25" xfId="0" applyFont="1" applyFill="1" applyBorder="1" applyAlignment="1" applyProtection="1">
      <alignment horizontal="left" vertical="center"/>
      <protection locked="0"/>
    </xf>
    <xf numFmtId="166" fontId="1" fillId="0" borderId="0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vertical="center"/>
    </xf>
    <xf numFmtId="167" fontId="0" fillId="0" borderId="0" xfId="0" applyNumberFormat="1" applyFont="1" applyAlignment="1">
      <alignment vertical="center"/>
    </xf>
    <xf numFmtId="0" fontId="34" fillId="0" borderId="25" xfId="0" applyFont="1" applyBorder="1" applyAlignment="1" applyProtection="1">
      <alignment horizontal="center" vertical="center"/>
      <protection locked="0"/>
    </xf>
    <xf numFmtId="49" fontId="34" fillId="0" borderId="25" xfId="0" applyNumberFormat="1" applyFont="1" applyBorder="1" applyAlignment="1" applyProtection="1">
      <alignment horizontal="left" vertical="center" wrapText="1"/>
      <protection locked="0"/>
    </xf>
    <xf numFmtId="0" fontId="34" fillId="0" borderId="25" xfId="0" applyFont="1" applyBorder="1" applyAlignment="1" applyProtection="1">
      <alignment horizontal="center" vertical="center" wrapText="1"/>
      <protection locked="0"/>
    </xf>
    <xf numFmtId="167" fontId="34" fillId="0" borderId="25" xfId="0" applyNumberFormat="1" applyFont="1" applyBorder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0" fontId="0" fillId="4" borderId="25" xfId="0" applyFont="1" applyFill="1" applyBorder="1" applyAlignment="1" applyProtection="1">
      <alignment horizontal="center" vertical="center"/>
      <protection locked="0"/>
    </xf>
    <xf numFmtId="49" fontId="0" fillId="4" borderId="25" xfId="0" applyNumberFormat="1" applyFont="1" applyFill="1" applyBorder="1" applyAlignment="1" applyProtection="1">
      <alignment horizontal="left" vertical="center" wrapText="1"/>
      <protection locked="0"/>
    </xf>
    <xf numFmtId="0" fontId="0" fillId="4" borderId="25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 applyAlignment="1">
      <alignment horizontal="left" vertical="top" wrapText="1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4" fontId="5" fillId="0" borderId="0" xfId="0" applyNumberFormat="1" applyFont="1" applyBorder="1" applyAlignment="1">
      <alignment vertical="center"/>
    </xf>
    <xf numFmtId="4" fontId="18" fillId="0" borderId="7" xfId="0" applyNumberFormat="1" applyFont="1" applyBorder="1" applyAlignment="1">
      <alignment vertical="center"/>
    </xf>
    <xf numFmtId="0" fontId="0" fillId="0" borderId="7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6" fillId="0" borderId="0" xfId="0" applyNumberFormat="1" applyFont="1" applyBorder="1" applyAlignment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5" borderId="9" xfId="0" applyFont="1" applyFill="1" applyBorder="1" applyAlignment="1">
      <alignment horizontal="left" vertical="center"/>
    </xf>
    <xf numFmtId="0" fontId="0" fillId="5" borderId="9" xfId="0" applyFont="1" applyFill="1" applyBorder="1" applyAlignment="1">
      <alignment vertical="center"/>
    </xf>
    <xf numFmtId="4" fontId="3" fillId="5" borderId="9" xfId="0" applyNumberFormat="1" applyFont="1" applyFill="1" applyBorder="1" applyAlignment="1">
      <alignment vertical="center"/>
    </xf>
    <xf numFmtId="0" fontId="0" fillId="5" borderId="10" xfId="0" applyFont="1" applyFill="1" applyBorder="1" applyAlignment="1">
      <alignment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left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left" vertical="center"/>
    </xf>
    <xf numFmtId="4" fontId="26" fillId="0" borderId="0" xfId="0" applyNumberFormat="1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4" fontId="26" fillId="0" borderId="0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horizontal="left" vertical="center" wrapText="1"/>
    </xf>
    <xf numFmtId="4" fontId="23" fillId="0" borderId="0" xfId="0" applyNumberFormat="1" applyFont="1" applyBorder="1" applyAlignment="1">
      <alignment horizontal="right" vertical="center"/>
    </xf>
    <xf numFmtId="4" fontId="23" fillId="0" borderId="0" xfId="0" applyNumberFormat="1" applyFont="1" applyBorder="1" applyAlignment="1">
      <alignment vertical="center"/>
    </xf>
    <xf numFmtId="0" fontId="29" fillId="0" borderId="0" xfId="0" applyFont="1" applyBorder="1" applyAlignment="1">
      <alignment horizontal="left" vertical="center" wrapText="1"/>
    </xf>
    <xf numFmtId="4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4" borderId="0" xfId="0" applyFont="1" applyFill="1" applyBorder="1" applyAlignment="1" applyProtection="1">
      <alignment horizontal="left" vertical="center"/>
      <protection locked="0"/>
    </xf>
    <xf numFmtId="0" fontId="7" fillId="0" borderId="0" xfId="0" applyFont="1" applyBorder="1" applyAlignment="1">
      <alignment horizontal="left" vertical="center"/>
    </xf>
    <xf numFmtId="4" fontId="7" fillId="4" borderId="0" xfId="0" applyNumberFormat="1" applyFont="1" applyFill="1" applyBorder="1" applyAlignment="1" applyProtection="1">
      <alignment vertical="center"/>
      <protection locked="0"/>
    </xf>
    <xf numFmtId="4" fontId="23" fillId="6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0" fillId="0" borderId="0" xfId="0"/>
    <xf numFmtId="4" fontId="7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15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165" fontId="2" fillId="4" borderId="0" xfId="0" applyNumberFormat="1" applyFont="1" applyFill="1" applyBorder="1" applyAlignment="1" applyProtection="1">
      <alignment horizontal="left" vertical="center"/>
      <protection locked="0"/>
    </xf>
    <xf numFmtId="165" fontId="2" fillId="0" borderId="0" xfId="0" applyNumberFormat="1" applyFont="1" applyBorder="1" applyAlignment="1">
      <alignment horizontal="left" vertical="center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>
      <alignment horizontal="left" vertical="center"/>
    </xf>
    <xf numFmtId="4" fontId="18" fillId="0" borderId="0" xfId="0" applyNumberFormat="1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4" fontId="3" fillId="6" borderId="9" xfId="0" applyNumberFormat="1" applyFont="1" applyFill="1" applyBorder="1" applyAlignment="1">
      <alignment vertical="center"/>
    </xf>
    <xf numFmtId="4" fontId="3" fillId="6" borderId="10" xfId="0" applyNumberFormat="1" applyFont="1" applyFill="1" applyBorder="1" applyAlignment="1">
      <alignment vertical="center"/>
    </xf>
    <xf numFmtId="0" fontId="2" fillId="6" borderId="0" xfId="0" applyFont="1" applyFill="1" applyBorder="1" applyAlignment="1">
      <alignment horizontal="center" vertical="center"/>
    </xf>
    <xf numFmtId="0" fontId="0" fillId="6" borderId="0" xfId="0" applyFont="1" applyFill="1" applyBorder="1" applyAlignment="1">
      <alignment vertical="center"/>
    </xf>
    <xf numFmtId="4" fontId="30" fillId="0" borderId="0" xfId="0" applyNumberFormat="1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167" fontId="6" fillId="0" borderId="0" xfId="0" applyNumberFormat="1" applyFont="1" applyBorder="1" applyAlignment="1"/>
    <xf numFmtId="4" fontId="31" fillId="0" borderId="0" xfId="0" applyNumberFormat="1" applyFont="1" applyBorder="1" applyAlignment="1">
      <alignment vertical="center"/>
    </xf>
    <xf numFmtId="0" fontId="7" fillId="0" borderId="0" xfId="0" applyFont="1" applyBorder="1" applyAlignment="1" applyProtection="1">
      <alignment horizontal="left" vertical="center"/>
      <protection locked="0"/>
    </xf>
    <xf numFmtId="4" fontId="7" fillId="0" borderId="0" xfId="0" applyNumberFormat="1" applyFont="1" applyBorder="1" applyAlignment="1" applyProtection="1">
      <alignment vertical="center"/>
      <protection locked="0"/>
    </xf>
    <xf numFmtId="0" fontId="2" fillId="6" borderId="23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0" fillId="0" borderId="25" xfId="0" applyFont="1" applyBorder="1" applyAlignment="1" applyProtection="1">
      <alignment horizontal="left" vertical="center" wrapText="1"/>
      <protection locked="0"/>
    </xf>
    <xf numFmtId="167" fontId="0" fillId="4" borderId="25" xfId="0" applyNumberFormat="1" applyFont="1" applyFill="1" applyBorder="1" applyAlignment="1" applyProtection="1">
      <alignment vertical="center"/>
      <protection locked="0"/>
    </xf>
    <xf numFmtId="167" fontId="0" fillId="0" borderId="25" xfId="0" applyNumberFormat="1" applyFont="1" applyBorder="1" applyAlignment="1" applyProtection="1">
      <alignment vertical="center"/>
      <protection locked="0"/>
    </xf>
    <xf numFmtId="0" fontId="34" fillId="0" borderId="25" xfId="0" applyFont="1" applyBorder="1" applyAlignment="1" applyProtection="1">
      <alignment horizontal="left" vertical="center" wrapText="1"/>
      <protection locked="0"/>
    </xf>
    <xf numFmtId="167" fontId="34" fillId="4" borderId="25" xfId="0" applyNumberFormat="1" applyFont="1" applyFill="1" applyBorder="1" applyAlignment="1" applyProtection="1">
      <alignment vertical="center"/>
      <protection locked="0"/>
    </xf>
    <xf numFmtId="167" fontId="34" fillId="0" borderId="25" xfId="0" applyNumberFormat="1" applyFont="1" applyBorder="1" applyAlignment="1" applyProtection="1">
      <alignment vertical="center"/>
      <protection locked="0"/>
    </xf>
    <xf numFmtId="167" fontId="7" fillId="0" borderId="12" xfId="0" applyNumberFormat="1" applyFont="1" applyBorder="1" applyAlignment="1"/>
    <xf numFmtId="167" fontId="7" fillId="0" borderId="12" xfId="0" applyNumberFormat="1" applyFont="1" applyBorder="1" applyAlignment="1">
      <alignment vertical="center"/>
    </xf>
    <xf numFmtId="167" fontId="7" fillId="0" borderId="17" xfId="0" applyNumberFormat="1" applyFont="1" applyBorder="1" applyAlignment="1"/>
    <xf numFmtId="167" fontId="7" fillId="0" borderId="17" xfId="0" applyNumberFormat="1" applyFont="1" applyBorder="1" applyAlignment="1">
      <alignment vertical="center"/>
    </xf>
    <xf numFmtId="0" fontId="0" fillId="4" borderId="25" xfId="0" applyFont="1" applyFill="1" applyBorder="1" applyAlignment="1" applyProtection="1">
      <alignment horizontal="left" vertical="center" wrapText="1"/>
      <protection locked="0"/>
    </xf>
    <xf numFmtId="167" fontId="0" fillId="0" borderId="25" xfId="0" applyNumberFormat="1" applyFont="1" applyBorder="1" applyAlignment="1">
      <alignment vertical="center"/>
    </xf>
    <xf numFmtId="167" fontId="7" fillId="0" borderId="23" xfId="0" applyNumberFormat="1" applyFont="1" applyBorder="1" applyAlignment="1"/>
    <xf numFmtId="167" fontId="7" fillId="0" borderId="23" xfId="0" applyNumberFormat="1" applyFont="1" applyBorder="1" applyAlignment="1">
      <alignment vertical="center"/>
    </xf>
    <xf numFmtId="167" fontId="6" fillId="0" borderId="23" xfId="0" applyNumberFormat="1" applyFont="1" applyBorder="1" applyAlignment="1"/>
    <xf numFmtId="167" fontId="6" fillId="0" borderId="23" xfId="0" applyNumberFormat="1" applyFont="1" applyBorder="1" applyAlignment="1">
      <alignment vertical="center"/>
    </xf>
    <xf numFmtId="0" fontId="11" fillId="2" borderId="0" xfId="1" applyFont="1" applyFill="1" applyAlignment="1" applyProtection="1">
      <alignment horizontal="center" vertical="center"/>
    </xf>
    <xf numFmtId="167" fontId="23" fillId="0" borderId="12" xfId="0" applyNumberFormat="1" applyFont="1" applyBorder="1" applyAlignment="1"/>
    <xf numFmtId="167" fontId="3" fillId="0" borderId="12" xfId="0" applyNumberFormat="1" applyFont="1" applyBorder="1" applyAlignment="1">
      <alignment vertical="center"/>
    </xf>
    <xf numFmtId="167" fontId="6" fillId="0" borderId="0" xfId="0" applyNumberFormat="1" applyFont="1" applyBorder="1" applyAlignment="1">
      <alignment vertical="center"/>
    </xf>
    <xf numFmtId="167" fontId="6" fillId="0" borderId="12" xfId="0" applyNumberFormat="1" applyFont="1" applyBorder="1" applyAlignment="1"/>
    <xf numFmtId="167" fontId="6" fillId="0" borderId="12" xfId="0" applyNumberFormat="1" applyFont="1" applyBorder="1" applyAlignment="1">
      <alignment vertical="center"/>
    </xf>
    <xf numFmtId="167" fontId="7" fillId="0" borderId="0" xfId="0" applyNumberFormat="1" applyFont="1" applyBorder="1" applyAlignment="1"/>
    <xf numFmtId="167" fontId="7" fillId="0" borderId="0" xfId="0" applyNumberFormat="1" applyFont="1" applyBorder="1" applyAlignment="1">
      <alignment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71145" cy="271145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105"/>
  <sheetViews>
    <sheetView showGridLines="0" showZeros="0" tabSelected="1" workbookViewId="0">
      <pane ySplit="1" topLeftCell="A2" activePane="bottomLeft" state="frozen"/>
      <selection pane="bottomLeft" activeCell="K6" sqref="K6:AO6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3" width="4.25" customWidth="1"/>
    <col min="4" max="33" width="2.5" customWidth="1"/>
    <col min="34" max="34" width="3.25" customWidth="1"/>
    <col min="35" max="37" width="2.5" customWidth="1"/>
    <col min="38" max="38" width="8.25" customWidth="1"/>
    <col min="39" max="39" width="3.25" customWidth="1"/>
    <col min="40" max="40" width="13.25" customWidth="1"/>
    <col min="41" max="41" width="7.5" customWidth="1"/>
    <col min="42" max="42" width="4.25" customWidth="1"/>
    <col min="43" max="43" width="1.75" customWidth="1"/>
    <col min="44" max="44" width="13.75" customWidth="1"/>
    <col min="45" max="46" width="25.75" hidden="1" customWidth="1"/>
    <col min="47" max="47" width="25" hidden="1" customWidth="1"/>
    <col min="48" max="52" width="21.75" hidden="1" customWidth="1"/>
    <col min="53" max="53" width="19.25" hidden="1" customWidth="1"/>
    <col min="54" max="54" width="25" hidden="1" customWidth="1"/>
    <col min="55" max="56" width="19.25" hidden="1" customWidth="1"/>
    <col min="57" max="57" width="66.5" customWidth="1"/>
    <col min="71" max="89" width="9.25" hidden="1"/>
  </cols>
  <sheetData>
    <row r="1" spans="1:73" ht="21.5" customHeight="1" x14ac:dyDescent="0.15">
      <c r="A1" s="11" t="s">
        <v>0</v>
      </c>
      <c r="B1" s="12"/>
      <c r="C1" s="12"/>
      <c r="D1" s="13" t="s">
        <v>1</v>
      </c>
      <c r="E1" s="12"/>
      <c r="F1" s="12"/>
      <c r="G1" s="12"/>
      <c r="H1" s="12"/>
      <c r="I1" s="12"/>
      <c r="J1" s="12"/>
      <c r="K1" s="14" t="s">
        <v>2</v>
      </c>
      <c r="L1" s="14"/>
      <c r="M1" s="14"/>
      <c r="N1" s="14"/>
      <c r="O1" s="14"/>
      <c r="P1" s="14"/>
      <c r="Q1" s="14"/>
      <c r="R1" s="14"/>
      <c r="S1" s="14"/>
      <c r="T1" s="12"/>
      <c r="U1" s="12"/>
      <c r="V1" s="12"/>
      <c r="W1" s="14" t="s">
        <v>3</v>
      </c>
      <c r="X1" s="14"/>
      <c r="Y1" s="14"/>
      <c r="Z1" s="14"/>
      <c r="AA1" s="14"/>
      <c r="AB1" s="14"/>
      <c r="AC1" s="14"/>
      <c r="AD1" s="14"/>
      <c r="AE1" s="14"/>
      <c r="AF1" s="14"/>
      <c r="AG1" s="12"/>
      <c r="AH1" s="12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6" t="s">
        <v>4</v>
      </c>
      <c r="BB1" s="16" t="s">
        <v>5</v>
      </c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T1" s="17" t="s">
        <v>6</v>
      </c>
      <c r="BU1" s="17" t="s">
        <v>6</v>
      </c>
    </row>
    <row r="2" spans="1:73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R2" s="228" t="s">
        <v>8</v>
      </c>
      <c r="AS2" s="229"/>
      <c r="AT2" s="229"/>
      <c r="AU2" s="229"/>
      <c r="AV2" s="229"/>
      <c r="AW2" s="229"/>
      <c r="AX2" s="229"/>
      <c r="AY2" s="229"/>
      <c r="AZ2" s="229"/>
      <c r="BA2" s="229"/>
      <c r="BB2" s="229"/>
      <c r="BC2" s="229"/>
      <c r="BD2" s="229"/>
      <c r="BE2" s="229"/>
      <c r="BS2" s="19" t="s">
        <v>9</v>
      </c>
      <c r="BT2" s="19" t="s">
        <v>10</v>
      </c>
    </row>
    <row r="3" spans="1:73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2"/>
      <c r="BS3" s="19" t="s">
        <v>9</v>
      </c>
      <c r="BT3" s="19" t="s">
        <v>10</v>
      </c>
    </row>
    <row r="4" spans="1:73" ht="37" customHeight="1" x14ac:dyDescent="0.15">
      <c r="B4" s="23"/>
      <c r="C4" s="186" t="s">
        <v>11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87"/>
      <c r="AH4" s="187"/>
      <c r="AI4" s="187"/>
      <c r="AJ4" s="187"/>
      <c r="AK4" s="187"/>
      <c r="AL4" s="187"/>
      <c r="AM4" s="187"/>
      <c r="AN4" s="187"/>
      <c r="AO4" s="187"/>
      <c r="AP4" s="187"/>
      <c r="AQ4" s="24"/>
      <c r="AS4" s="18" t="s">
        <v>12</v>
      </c>
      <c r="BE4" s="25" t="s">
        <v>13</v>
      </c>
      <c r="BS4" s="19" t="s">
        <v>9</v>
      </c>
    </row>
    <row r="5" spans="1:73" ht="14.5" customHeight="1" x14ac:dyDescent="0.15">
      <c r="B5" s="23"/>
      <c r="C5" s="26"/>
      <c r="D5" s="27" t="s">
        <v>14</v>
      </c>
      <c r="E5" s="26"/>
      <c r="F5" s="26"/>
      <c r="G5" s="26"/>
      <c r="H5" s="26"/>
      <c r="I5" s="26"/>
      <c r="J5" s="26"/>
      <c r="K5" s="190" t="s">
        <v>15</v>
      </c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26"/>
      <c r="AQ5" s="24"/>
      <c r="BE5" s="188" t="s">
        <v>16</v>
      </c>
      <c r="BS5" s="19" t="s">
        <v>9</v>
      </c>
    </row>
    <row r="6" spans="1:73" ht="37" customHeight="1" x14ac:dyDescent="0.15">
      <c r="B6" s="23"/>
      <c r="C6" s="26"/>
      <c r="D6" s="29" t="s">
        <v>17</v>
      </c>
      <c r="E6" s="26"/>
      <c r="F6" s="26"/>
      <c r="G6" s="26"/>
      <c r="H6" s="26"/>
      <c r="I6" s="26"/>
      <c r="J6" s="26"/>
      <c r="K6" s="192" t="s">
        <v>1660</v>
      </c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26"/>
      <c r="AQ6" s="24"/>
      <c r="BE6" s="189"/>
      <c r="BS6" s="19" t="s">
        <v>9</v>
      </c>
    </row>
    <row r="7" spans="1:73" ht="14.5" customHeight="1" x14ac:dyDescent="0.15">
      <c r="B7" s="23"/>
      <c r="C7" s="26"/>
      <c r="D7" s="30" t="s">
        <v>18</v>
      </c>
      <c r="E7" s="26"/>
      <c r="F7" s="26"/>
      <c r="G7" s="26"/>
      <c r="H7" s="26"/>
      <c r="I7" s="26"/>
      <c r="J7" s="26"/>
      <c r="K7" s="28" t="s">
        <v>5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30" t="s">
        <v>19</v>
      </c>
      <c r="AL7" s="26"/>
      <c r="AM7" s="26"/>
      <c r="AN7" s="28" t="s">
        <v>5</v>
      </c>
      <c r="AO7" s="26"/>
      <c r="AP7" s="26"/>
      <c r="AQ7" s="24"/>
      <c r="BE7" s="189"/>
      <c r="BS7" s="19" t="s">
        <v>9</v>
      </c>
    </row>
    <row r="8" spans="1:73" ht="14.5" customHeight="1" x14ac:dyDescent="0.15">
      <c r="B8" s="23"/>
      <c r="C8" s="26"/>
      <c r="D8" s="30" t="s">
        <v>20</v>
      </c>
      <c r="E8" s="26"/>
      <c r="F8" s="26"/>
      <c r="G8" s="26"/>
      <c r="H8" s="26"/>
      <c r="I8" s="26"/>
      <c r="J8" s="26"/>
      <c r="K8" s="28" t="s">
        <v>21</v>
      </c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30" t="s">
        <v>22</v>
      </c>
      <c r="AL8" s="26"/>
      <c r="AM8" s="26"/>
      <c r="AN8" s="31"/>
      <c r="AO8" s="26"/>
      <c r="AP8" s="26"/>
      <c r="AQ8" s="24"/>
      <c r="BE8" s="189"/>
      <c r="BS8" s="19" t="s">
        <v>9</v>
      </c>
    </row>
    <row r="9" spans="1:73" ht="14.5" customHeight="1" x14ac:dyDescent="0.15">
      <c r="B9" s="23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4"/>
      <c r="BE9" s="189"/>
      <c r="BS9" s="19" t="s">
        <v>9</v>
      </c>
    </row>
    <row r="10" spans="1:73" ht="14.5" customHeight="1" x14ac:dyDescent="0.15">
      <c r="B10" s="23"/>
      <c r="C10" s="26"/>
      <c r="D10" s="30" t="s">
        <v>23</v>
      </c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30" t="s">
        <v>24</v>
      </c>
      <c r="AL10" s="26"/>
      <c r="AM10" s="26"/>
      <c r="AN10" s="28" t="s">
        <v>25</v>
      </c>
      <c r="AO10" s="26"/>
      <c r="AP10" s="26"/>
      <c r="AQ10" s="24"/>
      <c r="BE10" s="189"/>
      <c r="BS10" s="19" t="s">
        <v>9</v>
      </c>
    </row>
    <row r="11" spans="1:73" ht="18.5" customHeight="1" x14ac:dyDescent="0.15">
      <c r="B11" s="23"/>
      <c r="C11" s="26"/>
      <c r="D11" s="26"/>
      <c r="E11" s="28" t="s">
        <v>26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30" t="s">
        <v>27</v>
      </c>
      <c r="AL11" s="26"/>
      <c r="AM11" s="26"/>
      <c r="AN11" s="28" t="s">
        <v>5</v>
      </c>
      <c r="AO11" s="26"/>
      <c r="AP11" s="26"/>
      <c r="AQ11" s="24"/>
      <c r="BE11" s="189"/>
      <c r="BS11" s="19" t="s">
        <v>9</v>
      </c>
    </row>
    <row r="12" spans="1:73" ht="7" customHeight="1" x14ac:dyDescent="0.15">
      <c r="B12" s="23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4"/>
      <c r="BE12" s="189"/>
      <c r="BS12" s="19" t="s">
        <v>9</v>
      </c>
    </row>
    <row r="13" spans="1:73" ht="14.5" customHeight="1" x14ac:dyDescent="0.15">
      <c r="B13" s="23"/>
      <c r="C13" s="26"/>
      <c r="D13" s="30" t="s">
        <v>28</v>
      </c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30" t="s">
        <v>24</v>
      </c>
      <c r="AL13" s="26"/>
      <c r="AM13" s="26"/>
      <c r="AN13" s="32" t="s">
        <v>29</v>
      </c>
      <c r="AO13" s="26"/>
      <c r="AP13" s="26"/>
      <c r="AQ13" s="24"/>
      <c r="BE13" s="189"/>
      <c r="BS13" s="19" t="s">
        <v>9</v>
      </c>
    </row>
    <row r="14" spans="1:73" ht="12" x14ac:dyDescent="0.15">
      <c r="B14" s="23"/>
      <c r="C14" s="26"/>
      <c r="D14" s="26"/>
      <c r="E14" s="193" t="s">
        <v>29</v>
      </c>
      <c r="F14" s="194"/>
      <c r="G14" s="194"/>
      <c r="H14" s="194"/>
      <c r="I14" s="194"/>
      <c r="J14" s="194"/>
      <c r="K14" s="194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30" t="s">
        <v>27</v>
      </c>
      <c r="AL14" s="26"/>
      <c r="AM14" s="26"/>
      <c r="AN14" s="32" t="s">
        <v>29</v>
      </c>
      <c r="AO14" s="26"/>
      <c r="AP14" s="26"/>
      <c r="AQ14" s="24"/>
      <c r="BE14" s="189"/>
      <c r="BS14" s="19" t="s">
        <v>9</v>
      </c>
    </row>
    <row r="15" spans="1:73" ht="7" customHeight="1" x14ac:dyDescent="0.15">
      <c r="B15" s="23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4"/>
      <c r="BE15" s="189"/>
      <c r="BS15" s="19" t="s">
        <v>6</v>
      </c>
    </row>
    <row r="16" spans="1:73" ht="14.5" customHeight="1" x14ac:dyDescent="0.15">
      <c r="B16" s="23"/>
      <c r="C16" s="26"/>
      <c r="D16" s="30" t="s">
        <v>30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30" t="s">
        <v>24</v>
      </c>
      <c r="AL16" s="26"/>
      <c r="AM16" s="26"/>
      <c r="AN16" s="28" t="s">
        <v>31</v>
      </c>
      <c r="AO16" s="26"/>
      <c r="AP16" s="26"/>
      <c r="AQ16" s="24"/>
      <c r="BE16" s="189"/>
      <c r="BS16" s="19" t="s">
        <v>6</v>
      </c>
    </row>
    <row r="17" spans="2:71" ht="18.5" customHeight="1" x14ac:dyDescent="0.15">
      <c r="B17" s="23"/>
      <c r="C17" s="26"/>
      <c r="D17" s="26"/>
      <c r="E17" s="28" t="s">
        <v>32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30" t="s">
        <v>27</v>
      </c>
      <c r="AL17" s="26"/>
      <c r="AM17" s="26"/>
      <c r="AN17" s="28" t="s">
        <v>33</v>
      </c>
      <c r="AO17" s="26"/>
      <c r="AP17" s="26"/>
      <c r="AQ17" s="24"/>
      <c r="BE17" s="189"/>
      <c r="BS17" s="19" t="s">
        <v>34</v>
      </c>
    </row>
    <row r="18" spans="2:71" ht="7" customHeight="1" x14ac:dyDescent="0.15">
      <c r="B18" s="23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4"/>
      <c r="BE18" s="189"/>
      <c r="BS18" s="19" t="s">
        <v>35</v>
      </c>
    </row>
    <row r="19" spans="2:71" ht="14.5" customHeight="1" x14ac:dyDescent="0.15">
      <c r="B19" s="23"/>
      <c r="C19" s="26"/>
      <c r="D19" s="30" t="s">
        <v>36</v>
      </c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30" t="s">
        <v>24</v>
      </c>
      <c r="AL19" s="26"/>
      <c r="AM19" s="26"/>
      <c r="AN19" s="28" t="s">
        <v>5</v>
      </c>
      <c r="AO19" s="26"/>
      <c r="AP19" s="26"/>
      <c r="AQ19" s="24"/>
      <c r="BE19" s="189"/>
      <c r="BS19" s="19" t="s">
        <v>35</v>
      </c>
    </row>
    <row r="20" spans="2:71" ht="18.5" customHeight="1" x14ac:dyDescent="0.15">
      <c r="B20" s="23"/>
      <c r="C20" s="26"/>
      <c r="D20" s="26"/>
      <c r="E20" s="28" t="s">
        <v>37</v>
      </c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30" t="s">
        <v>27</v>
      </c>
      <c r="AL20" s="26"/>
      <c r="AM20" s="26"/>
      <c r="AN20" s="28" t="s">
        <v>5</v>
      </c>
      <c r="AO20" s="26"/>
      <c r="AP20" s="26"/>
      <c r="AQ20" s="24"/>
      <c r="BE20" s="189"/>
    </row>
    <row r="21" spans="2:71" ht="7" customHeight="1" x14ac:dyDescent="0.15">
      <c r="B21" s="23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4"/>
      <c r="BE21" s="189"/>
    </row>
    <row r="22" spans="2:71" ht="12" x14ac:dyDescent="0.15">
      <c r="B22" s="23"/>
      <c r="C22" s="26"/>
      <c r="D22" s="30" t="s">
        <v>38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4"/>
      <c r="BE22" s="189"/>
    </row>
    <row r="23" spans="2:71" ht="16.5" customHeight="1" x14ac:dyDescent="0.15">
      <c r="B23" s="23"/>
      <c r="C23" s="26"/>
      <c r="D23" s="26"/>
      <c r="E23" s="195" t="s">
        <v>5</v>
      </c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26"/>
      <c r="AP23" s="26"/>
      <c r="AQ23" s="24"/>
      <c r="BE23" s="189"/>
    </row>
    <row r="24" spans="2:71" ht="7" customHeight="1" x14ac:dyDescent="0.15">
      <c r="B24" s="23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4"/>
      <c r="BE24" s="189"/>
    </row>
    <row r="25" spans="2:71" ht="7" customHeight="1" x14ac:dyDescent="0.15">
      <c r="B25" s="23"/>
      <c r="C25" s="26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26"/>
      <c r="AQ25" s="24"/>
      <c r="BE25" s="189"/>
    </row>
    <row r="26" spans="2:71" ht="14.5" customHeight="1" x14ac:dyDescent="0.15">
      <c r="B26" s="23"/>
      <c r="C26" s="26"/>
      <c r="D26" s="34" t="s">
        <v>39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196">
        <f>ROUND(AG87,2)</f>
        <v>0</v>
      </c>
      <c r="AL26" s="191"/>
      <c r="AM26" s="191"/>
      <c r="AN26" s="191"/>
      <c r="AO26" s="191"/>
      <c r="AP26" s="26"/>
      <c r="AQ26" s="24"/>
      <c r="BE26" s="189"/>
    </row>
    <row r="27" spans="2:71" ht="14.5" customHeight="1" x14ac:dyDescent="0.15">
      <c r="B27" s="23"/>
      <c r="C27" s="26"/>
      <c r="D27" s="34" t="s">
        <v>40</v>
      </c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196">
        <f>ROUND(AG98,2)</f>
        <v>0</v>
      </c>
      <c r="AL27" s="196"/>
      <c r="AM27" s="196"/>
      <c r="AN27" s="196"/>
      <c r="AO27" s="196"/>
      <c r="AP27" s="26"/>
      <c r="AQ27" s="24"/>
      <c r="BE27" s="189"/>
    </row>
    <row r="28" spans="2:71" s="1" customFormat="1" ht="7" customHeight="1" x14ac:dyDescent="0.15">
      <c r="B28" s="35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7"/>
      <c r="BE28" s="189"/>
    </row>
    <row r="29" spans="2:71" s="1" customFormat="1" ht="26" customHeight="1" x14ac:dyDescent="0.15">
      <c r="B29" s="35"/>
      <c r="C29" s="36"/>
      <c r="D29" s="38" t="s">
        <v>41</v>
      </c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197">
        <f>ROUND(AK26+AK27,2)</f>
        <v>0</v>
      </c>
      <c r="AL29" s="198"/>
      <c r="AM29" s="198"/>
      <c r="AN29" s="198"/>
      <c r="AO29" s="198"/>
      <c r="AP29" s="36"/>
      <c r="AQ29" s="37"/>
      <c r="BE29" s="189"/>
    </row>
    <row r="30" spans="2:71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7"/>
      <c r="BE30" s="189"/>
    </row>
    <row r="31" spans="2:71" s="2" customFormat="1" ht="14.5" customHeight="1" x14ac:dyDescent="0.15">
      <c r="B31" s="40"/>
      <c r="C31" s="41"/>
      <c r="D31" s="42" t="s">
        <v>42</v>
      </c>
      <c r="E31" s="41"/>
      <c r="F31" s="42" t="s">
        <v>43</v>
      </c>
      <c r="G31" s="41"/>
      <c r="H31" s="41"/>
      <c r="I31" s="41"/>
      <c r="J31" s="41"/>
      <c r="K31" s="41"/>
      <c r="L31" s="199">
        <v>0.2</v>
      </c>
      <c r="M31" s="200"/>
      <c r="N31" s="200"/>
      <c r="O31" s="200"/>
      <c r="P31" s="41"/>
      <c r="Q31" s="41"/>
      <c r="R31" s="41"/>
      <c r="S31" s="41"/>
      <c r="T31" s="44" t="s">
        <v>44</v>
      </c>
      <c r="U31" s="41"/>
      <c r="V31" s="41"/>
      <c r="W31" s="201">
        <f>ROUND(AZ87+SUM(CD99:CD103),2)</f>
        <v>0</v>
      </c>
      <c r="X31" s="200"/>
      <c r="Y31" s="200"/>
      <c r="Z31" s="200"/>
      <c r="AA31" s="200"/>
      <c r="AB31" s="200"/>
      <c r="AC31" s="200"/>
      <c r="AD31" s="200"/>
      <c r="AE31" s="200"/>
      <c r="AF31" s="41"/>
      <c r="AG31" s="41"/>
      <c r="AH31" s="41"/>
      <c r="AI31" s="41"/>
      <c r="AJ31" s="41"/>
      <c r="AK31" s="201">
        <f>ROUND(AV87+SUM(BY99:BY103),2)</f>
        <v>0</v>
      </c>
      <c r="AL31" s="200"/>
      <c r="AM31" s="200"/>
      <c r="AN31" s="200"/>
      <c r="AO31" s="200"/>
      <c r="AP31" s="41"/>
      <c r="AQ31" s="45"/>
      <c r="BE31" s="189"/>
    </row>
    <row r="32" spans="2:71" s="2" customFormat="1" ht="14.5" customHeight="1" x14ac:dyDescent="0.15">
      <c r="B32" s="40"/>
      <c r="C32" s="41"/>
      <c r="D32" s="41"/>
      <c r="E32" s="41"/>
      <c r="F32" s="42" t="s">
        <v>45</v>
      </c>
      <c r="G32" s="41"/>
      <c r="H32" s="41"/>
      <c r="I32" s="41"/>
      <c r="J32" s="41"/>
      <c r="K32" s="41"/>
      <c r="L32" s="199">
        <v>0.2</v>
      </c>
      <c r="M32" s="200"/>
      <c r="N32" s="200"/>
      <c r="O32" s="200"/>
      <c r="P32" s="41"/>
      <c r="Q32" s="41"/>
      <c r="R32" s="41"/>
      <c r="S32" s="41"/>
      <c r="T32" s="44" t="s">
        <v>44</v>
      </c>
      <c r="U32" s="41"/>
      <c r="V32" s="41"/>
      <c r="W32" s="201">
        <f>ROUND(BA87+SUM(CE99:CE103),2)</f>
        <v>0</v>
      </c>
      <c r="X32" s="200"/>
      <c r="Y32" s="200"/>
      <c r="Z32" s="200"/>
      <c r="AA32" s="200"/>
      <c r="AB32" s="200"/>
      <c r="AC32" s="200"/>
      <c r="AD32" s="200"/>
      <c r="AE32" s="200"/>
      <c r="AF32" s="41"/>
      <c r="AG32" s="41"/>
      <c r="AH32" s="41"/>
      <c r="AI32" s="41"/>
      <c r="AJ32" s="41"/>
      <c r="AK32" s="201">
        <f>ROUND(AW87+SUM(BZ99:BZ103),2)</f>
        <v>0</v>
      </c>
      <c r="AL32" s="200"/>
      <c r="AM32" s="200"/>
      <c r="AN32" s="200"/>
      <c r="AO32" s="200"/>
      <c r="AP32" s="41"/>
      <c r="AQ32" s="45"/>
      <c r="BE32" s="189"/>
    </row>
    <row r="33" spans="2:57" s="2" customFormat="1" ht="14.5" hidden="1" customHeight="1" x14ac:dyDescent="0.15">
      <c r="B33" s="40"/>
      <c r="C33" s="41"/>
      <c r="D33" s="41"/>
      <c r="E33" s="41"/>
      <c r="F33" s="42" t="s">
        <v>46</v>
      </c>
      <c r="G33" s="41"/>
      <c r="H33" s="41"/>
      <c r="I33" s="41"/>
      <c r="J33" s="41"/>
      <c r="K33" s="41"/>
      <c r="L33" s="199">
        <v>0.2</v>
      </c>
      <c r="M33" s="200"/>
      <c r="N33" s="200"/>
      <c r="O33" s="200"/>
      <c r="P33" s="41"/>
      <c r="Q33" s="41"/>
      <c r="R33" s="41"/>
      <c r="S33" s="41"/>
      <c r="T33" s="44" t="s">
        <v>44</v>
      </c>
      <c r="U33" s="41"/>
      <c r="V33" s="41"/>
      <c r="W33" s="201">
        <f>ROUND(BB87+SUM(CF99:CF103),2)</f>
        <v>0</v>
      </c>
      <c r="X33" s="200"/>
      <c r="Y33" s="200"/>
      <c r="Z33" s="200"/>
      <c r="AA33" s="200"/>
      <c r="AB33" s="200"/>
      <c r="AC33" s="200"/>
      <c r="AD33" s="200"/>
      <c r="AE33" s="200"/>
      <c r="AF33" s="41"/>
      <c r="AG33" s="41"/>
      <c r="AH33" s="41"/>
      <c r="AI33" s="41"/>
      <c r="AJ33" s="41"/>
      <c r="AK33" s="201">
        <v>0</v>
      </c>
      <c r="AL33" s="200"/>
      <c r="AM33" s="200"/>
      <c r="AN33" s="200"/>
      <c r="AO33" s="200"/>
      <c r="AP33" s="41"/>
      <c r="AQ33" s="45"/>
      <c r="BE33" s="189"/>
    </row>
    <row r="34" spans="2:57" s="2" customFormat="1" ht="14.5" hidden="1" customHeight="1" x14ac:dyDescent="0.15">
      <c r="B34" s="40"/>
      <c r="C34" s="41"/>
      <c r="D34" s="41"/>
      <c r="E34" s="41"/>
      <c r="F34" s="42" t="s">
        <v>47</v>
      </c>
      <c r="G34" s="41"/>
      <c r="H34" s="41"/>
      <c r="I34" s="41"/>
      <c r="J34" s="41"/>
      <c r="K34" s="41"/>
      <c r="L34" s="199">
        <v>0.2</v>
      </c>
      <c r="M34" s="200"/>
      <c r="N34" s="200"/>
      <c r="O34" s="200"/>
      <c r="P34" s="41"/>
      <c r="Q34" s="41"/>
      <c r="R34" s="41"/>
      <c r="S34" s="41"/>
      <c r="T34" s="44" t="s">
        <v>44</v>
      </c>
      <c r="U34" s="41"/>
      <c r="V34" s="41"/>
      <c r="W34" s="201">
        <f>ROUND(BC87+SUM(CG99:CG103),2)</f>
        <v>0</v>
      </c>
      <c r="X34" s="200"/>
      <c r="Y34" s="200"/>
      <c r="Z34" s="200"/>
      <c r="AA34" s="200"/>
      <c r="AB34" s="200"/>
      <c r="AC34" s="200"/>
      <c r="AD34" s="200"/>
      <c r="AE34" s="200"/>
      <c r="AF34" s="41"/>
      <c r="AG34" s="41"/>
      <c r="AH34" s="41"/>
      <c r="AI34" s="41"/>
      <c r="AJ34" s="41"/>
      <c r="AK34" s="201">
        <v>0</v>
      </c>
      <c r="AL34" s="200"/>
      <c r="AM34" s="200"/>
      <c r="AN34" s="200"/>
      <c r="AO34" s="200"/>
      <c r="AP34" s="41"/>
      <c r="AQ34" s="45"/>
      <c r="BE34" s="189"/>
    </row>
    <row r="35" spans="2:57" s="2" customFormat="1" ht="14.5" hidden="1" customHeight="1" x14ac:dyDescent="0.15">
      <c r="B35" s="40"/>
      <c r="C35" s="41"/>
      <c r="D35" s="41"/>
      <c r="E35" s="41"/>
      <c r="F35" s="42" t="s">
        <v>48</v>
      </c>
      <c r="G35" s="41"/>
      <c r="H35" s="41"/>
      <c r="I35" s="41"/>
      <c r="J35" s="41"/>
      <c r="K35" s="41"/>
      <c r="L35" s="199">
        <v>0</v>
      </c>
      <c r="M35" s="200"/>
      <c r="N35" s="200"/>
      <c r="O35" s="200"/>
      <c r="P35" s="41"/>
      <c r="Q35" s="41"/>
      <c r="R35" s="41"/>
      <c r="S35" s="41"/>
      <c r="T35" s="44" t="s">
        <v>44</v>
      </c>
      <c r="U35" s="41"/>
      <c r="V35" s="41"/>
      <c r="W35" s="201">
        <f>ROUND(BD87+SUM(CH99:CH103),2)</f>
        <v>0</v>
      </c>
      <c r="X35" s="200"/>
      <c r="Y35" s="200"/>
      <c r="Z35" s="200"/>
      <c r="AA35" s="200"/>
      <c r="AB35" s="200"/>
      <c r="AC35" s="200"/>
      <c r="AD35" s="200"/>
      <c r="AE35" s="200"/>
      <c r="AF35" s="41"/>
      <c r="AG35" s="41"/>
      <c r="AH35" s="41"/>
      <c r="AI35" s="41"/>
      <c r="AJ35" s="41"/>
      <c r="AK35" s="201">
        <v>0</v>
      </c>
      <c r="AL35" s="200"/>
      <c r="AM35" s="200"/>
      <c r="AN35" s="200"/>
      <c r="AO35" s="200"/>
      <c r="AP35" s="41"/>
      <c r="AQ35" s="45"/>
    </row>
    <row r="36" spans="2:57" s="1" customFormat="1" ht="7" customHeight="1" x14ac:dyDescent="0.15"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</row>
    <row r="37" spans="2:57" s="1" customFormat="1" ht="26" customHeight="1" x14ac:dyDescent="0.15">
      <c r="B37" s="35"/>
      <c r="C37" s="46"/>
      <c r="D37" s="47" t="s">
        <v>49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9" t="s">
        <v>50</v>
      </c>
      <c r="U37" s="48"/>
      <c r="V37" s="48"/>
      <c r="W37" s="48"/>
      <c r="X37" s="207" t="s">
        <v>51</v>
      </c>
      <c r="Y37" s="208"/>
      <c r="Z37" s="208"/>
      <c r="AA37" s="208"/>
      <c r="AB37" s="208"/>
      <c r="AC37" s="48"/>
      <c r="AD37" s="48"/>
      <c r="AE37" s="48"/>
      <c r="AF37" s="48"/>
      <c r="AG37" s="48"/>
      <c r="AH37" s="48"/>
      <c r="AI37" s="48"/>
      <c r="AJ37" s="48"/>
      <c r="AK37" s="209">
        <f>SUM(AK29:AK35)</f>
        <v>0</v>
      </c>
      <c r="AL37" s="208"/>
      <c r="AM37" s="208"/>
      <c r="AN37" s="208"/>
      <c r="AO37" s="210"/>
      <c r="AP37" s="46"/>
      <c r="AQ37" s="37"/>
    </row>
    <row r="38" spans="2:57" s="1" customFormat="1" ht="14.5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</row>
    <row r="39" spans="2:57" x14ac:dyDescent="0.15">
      <c r="B39" s="23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4"/>
    </row>
    <row r="40" spans="2:57" x14ac:dyDescent="0.15">
      <c r="B40" s="23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4"/>
    </row>
    <row r="41" spans="2:57" x14ac:dyDescent="0.15">
      <c r="B41" s="23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4"/>
    </row>
    <row r="42" spans="2:57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4"/>
    </row>
    <row r="43" spans="2:57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4"/>
    </row>
    <row r="44" spans="2:57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4"/>
    </row>
    <row r="45" spans="2:57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4"/>
    </row>
    <row r="46" spans="2:57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4"/>
    </row>
    <row r="47" spans="2:57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4"/>
    </row>
    <row r="48" spans="2:57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4"/>
    </row>
    <row r="49" spans="2:43" s="1" customFormat="1" ht="13" x14ac:dyDescent="0.15">
      <c r="B49" s="35"/>
      <c r="C49" s="36"/>
      <c r="D49" s="50" t="s">
        <v>52</v>
      </c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2"/>
      <c r="AA49" s="36"/>
      <c r="AB49" s="36"/>
      <c r="AC49" s="50" t="s">
        <v>53</v>
      </c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2"/>
      <c r="AP49" s="36"/>
      <c r="AQ49" s="37"/>
    </row>
    <row r="50" spans="2:43" x14ac:dyDescent="0.15">
      <c r="B50" s="23"/>
      <c r="C50" s="26"/>
      <c r="D50" s="53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54"/>
      <c r="AA50" s="26"/>
      <c r="AB50" s="26"/>
      <c r="AC50" s="53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54"/>
      <c r="AP50" s="26"/>
      <c r="AQ50" s="24"/>
    </row>
    <row r="51" spans="2:43" x14ac:dyDescent="0.15">
      <c r="B51" s="23"/>
      <c r="C51" s="26"/>
      <c r="D51" s="53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54"/>
      <c r="AA51" s="26"/>
      <c r="AB51" s="26"/>
      <c r="AC51" s="53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54"/>
      <c r="AP51" s="26"/>
      <c r="AQ51" s="24"/>
    </row>
    <row r="52" spans="2:43" x14ac:dyDescent="0.15">
      <c r="B52" s="23"/>
      <c r="C52" s="26"/>
      <c r="D52" s="53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54"/>
      <c r="AA52" s="26"/>
      <c r="AB52" s="26"/>
      <c r="AC52" s="53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54"/>
      <c r="AP52" s="26"/>
      <c r="AQ52" s="24"/>
    </row>
    <row r="53" spans="2:43" x14ac:dyDescent="0.15">
      <c r="B53" s="23"/>
      <c r="C53" s="26"/>
      <c r="D53" s="53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54"/>
      <c r="AA53" s="26"/>
      <c r="AB53" s="26"/>
      <c r="AC53" s="53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54"/>
      <c r="AP53" s="26"/>
      <c r="AQ53" s="24"/>
    </row>
    <row r="54" spans="2:43" x14ac:dyDescent="0.15">
      <c r="B54" s="23"/>
      <c r="C54" s="26"/>
      <c r="D54" s="53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54"/>
      <c r="AA54" s="26"/>
      <c r="AB54" s="26"/>
      <c r="AC54" s="53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54"/>
      <c r="AP54" s="26"/>
      <c r="AQ54" s="24"/>
    </row>
    <row r="55" spans="2:43" x14ac:dyDescent="0.15">
      <c r="B55" s="23"/>
      <c r="C55" s="26"/>
      <c r="D55" s="53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54"/>
      <c r="AA55" s="26"/>
      <c r="AB55" s="26"/>
      <c r="AC55" s="53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54"/>
      <c r="AP55" s="26"/>
      <c r="AQ55" s="24"/>
    </row>
    <row r="56" spans="2:43" x14ac:dyDescent="0.15">
      <c r="B56" s="23"/>
      <c r="C56" s="26"/>
      <c r="D56" s="53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54"/>
      <c r="AA56" s="26"/>
      <c r="AB56" s="26"/>
      <c r="AC56" s="53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54"/>
      <c r="AP56" s="26"/>
      <c r="AQ56" s="24"/>
    </row>
    <row r="57" spans="2:43" x14ac:dyDescent="0.15">
      <c r="B57" s="23"/>
      <c r="C57" s="26"/>
      <c r="D57" s="53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54"/>
      <c r="AA57" s="26"/>
      <c r="AB57" s="26"/>
      <c r="AC57" s="53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54"/>
      <c r="AP57" s="26"/>
      <c r="AQ57" s="24"/>
    </row>
    <row r="58" spans="2:43" s="1" customFormat="1" ht="13" x14ac:dyDescent="0.15">
      <c r="B58" s="35"/>
      <c r="C58" s="36"/>
      <c r="D58" s="55" t="s">
        <v>54</v>
      </c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 t="s">
        <v>55</v>
      </c>
      <c r="S58" s="56"/>
      <c r="T58" s="56"/>
      <c r="U58" s="56"/>
      <c r="V58" s="56"/>
      <c r="W58" s="56"/>
      <c r="X58" s="56"/>
      <c r="Y58" s="56"/>
      <c r="Z58" s="58"/>
      <c r="AA58" s="36"/>
      <c r="AB58" s="36"/>
      <c r="AC58" s="55" t="s">
        <v>54</v>
      </c>
      <c r="AD58" s="56"/>
      <c r="AE58" s="56"/>
      <c r="AF58" s="56"/>
      <c r="AG58" s="56"/>
      <c r="AH58" s="56"/>
      <c r="AI58" s="56"/>
      <c r="AJ58" s="56"/>
      <c r="AK58" s="56"/>
      <c r="AL58" s="56"/>
      <c r="AM58" s="57" t="s">
        <v>55</v>
      </c>
      <c r="AN58" s="56"/>
      <c r="AO58" s="58"/>
      <c r="AP58" s="36"/>
      <c r="AQ58" s="37"/>
    </row>
    <row r="59" spans="2:43" x14ac:dyDescent="0.15">
      <c r="B59" s="23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4"/>
    </row>
    <row r="60" spans="2:43" s="1" customFormat="1" ht="13" x14ac:dyDescent="0.15">
      <c r="B60" s="35"/>
      <c r="C60" s="36"/>
      <c r="D60" s="50" t="s">
        <v>56</v>
      </c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2"/>
      <c r="AA60" s="36"/>
      <c r="AB60" s="36"/>
      <c r="AC60" s="50" t="s">
        <v>57</v>
      </c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2"/>
      <c r="AP60" s="36"/>
      <c r="AQ60" s="37"/>
    </row>
    <row r="61" spans="2:43" x14ac:dyDescent="0.15">
      <c r="B61" s="23"/>
      <c r="C61" s="26"/>
      <c r="D61" s="53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54"/>
      <c r="AA61" s="26"/>
      <c r="AB61" s="26"/>
      <c r="AC61" s="53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54"/>
      <c r="AP61" s="26"/>
      <c r="AQ61" s="24"/>
    </row>
    <row r="62" spans="2:43" x14ac:dyDescent="0.15">
      <c r="B62" s="23"/>
      <c r="C62" s="26"/>
      <c r="D62" s="53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54"/>
      <c r="AA62" s="26"/>
      <c r="AB62" s="26"/>
      <c r="AC62" s="53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54"/>
      <c r="AP62" s="26"/>
      <c r="AQ62" s="24"/>
    </row>
    <row r="63" spans="2:43" x14ac:dyDescent="0.15">
      <c r="B63" s="23"/>
      <c r="C63" s="26"/>
      <c r="D63" s="53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54"/>
      <c r="AA63" s="26"/>
      <c r="AB63" s="26"/>
      <c r="AC63" s="53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54"/>
      <c r="AP63" s="26"/>
      <c r="AQ63" s="24"/>
    </row>
    <row r="64" spans="2:43" x14ac:dyDescent="0.15">
      <c r="B64" s="23"/>
      <c r="C64" s="26"/>
      <c r="D64" s="53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54"/>
      <c r="AA64" s="26"/>
      <c r="AB64" s="26"/>
      <c r="AC64" s="53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54"/>
      <c r="AP64" s="26"/>
      <c r="AQ64" s="24"/>
    </row>
    <row r="65" spans="2:43" x14ac:dyDescent="0.15">
      <c r="B65" s="23"/>
      <c r="C65" s="26"/>
      <c r="D65" s="53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54"/>
      <c r="AA65" s="26"/>
      <c r="AB65" s="26"/>
      <c r="AC65" s="53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54"/>
      <c r="AP65" s="26"/>
      <c r="AQ65" s="24"/>
    </row>
    <row r="66" spans="2:43" x14ac:dyDescent="0.15">
      <c r="B66" s="23"/>
      <c r="C66" s="26"/>
      <c r="D66" s="53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54"/>
      <c r="AA66" s="26"/>
      <c r="AB66" s="26"/>
      <c r="AC66" s="53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54"/>
      <c r="AP66" s="26"/>
      <c r="AQ66" s="24"/>
    </row>
    <row r="67" spans="2:43" x14ac:dyDescent="0.15">
      <c r="B67" s="23"/>
      <c r="C67" s="26"/>
      <c r="D67" s="53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54"/>
      <c r="AA67" s="26"/>
      <c r="AB67" s="26"/>
      <c r="AC67" s="53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54"/>
      <c r="AP67" s="26"/>
      <c r="AQ67" s="24"/>
    </row>
    <row r="68" spans="2:43" x14ac:dyDescent="0.15">
      <c r="B68" s="23"/>
      <c r="C68" s="26"/>
      <c r="D68" s="53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54"/>
      <c r="AA68" s="26"/>
      <c r="AB68" s="26"/>
      <c r="AC68" s="53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54"/>
      <c r="AP68" s="26"/>
      <c r="AQ68" s="24"/>
    </row>
    <row r="69" spans="2:43" s="1" customFormat="1" ht="13" x14ac:dyDescent="0.15">
      <c r="B69" s="35"/>
      <c r="C69" s="36"/>
      <c r="D69" s="55" t="s">
        <v>54</v>
      </c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7" t="s">
        <v>55</v>
      </c>
      <c r="S69" s="56"/>
      <c r="T69" s="56"/>
      <c r="U69" s="56"/>
      <c r="V69" s="56"/>
      <c r="W69" s="56"/>
      <c r="X69" s="56"/>
      <c r="Y69" s="56"/>
      <c r="Z69" s="58"/>
      <c r="AA69" s="36"/>
      <c r="AB69" s="36"/>
      <c r="AC69" s="55" t="s">
        <v>54</v>
      </c>
      <c r="AD69" s="56"/>
      <c r="AE69" s="56"/>
      <c r="AF69" s="56"/>
      <c r="AG69" s="56"/>
      <c r="AH69" s="56"/>
      <c r="AI69" s="56"/>
      <c r="AJ69" s="56"/>
      <c r="AK69" s="56"/>
      <c r="AL69" s="56"/>
      <c r="AM69" s="57" t="s">
        <v>55</v>
      </c>
      <c r="AN69" s="56"/>
      <c r="AO69" s="58"/>
      <c r="AP69" s="36"/>
      <c r="AQ69" s="37"/>
    </row>
    <row r="70" spans="2:43" s="1" customFormat="1" ht="7" customHeight="1" x14ac:dyDescent="0.15">
      <c r="B70" s="35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</row>
    <row r="71" spans="2:43" s="1" customFormat="1" ht="7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1"/>
    </row>
    <row r="75" spans="2:43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4"/>
    </row>
    <row r="76" spans="2:43" s="1" customFormat="1" ht="37" customHeight="1" x14ac:dyDescent="0.15">
      <c r="B76" s="35"/>
      <c r="C76" s="186" t="s">
        <v>58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37"/>
    </row>
    <row r="77" spans="2:43" s="3" customFormat="1" ht="14.5" customHeight="1" x14ac:dyDescent="0.15">
      <c r="B77" s="65"/>
      <c r="C77" s="30" t="s">
        <v>14</v>
      </c>
      <c r="D77" s="66"/>
      <c r="E77" s="66"/>
      <c r="F77" s="66"/>
      <c r="G77" s="66"/>
      <c r="H77" s="66"/>
      <c r="I77" s="66"/>
      <c r="J77" s="66"/>
      <c r="K77" s="66"/>
      <c r="L77" s="66" t="str">
        <f>K5</f>
        <v>220</v>
      </c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7"/>
    </row>
    <row r="78" spans="2:43" s="4" customFormat="1" ht="37" customHeight="1" x14ac:dyDescent="0.15">
      <c r="B78" s="68"/>
      <c r="C78" s="69" t="s">
        <v>17</v>
      </c>
      <c r="D78" s="70"/>
      <c r="E78" s="70"/>
      <c r="F78" s="70"/>
      <c r="G78" s="70"/>
      <c r="H78" s="70"/>
      <c r="I78" s="70"/>
      <c r="J78" s="70"/>
      <c r="K78" s="70"/>
      <c r="L78" s="231" t="str">
        <f>K6</f>
        <v>PRESTAVBA BUDOVY NA KOMUNITNÉ CENTRUM - OBEC TERANY</v>
      </c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  <c r="AA78" s="232"/>
      <c r="AB78" s="232"/>
      <c r="AC78" s="232"/>
      <c r="AD78" s="232"/>
      <c r="AE78" s="232"/>
      <c r="AF78" s="232"/>
      <c r="AG78" s="232"/>
      <c r="AH78" s="232"/>
      <c r="AI78" s="232"/>
      <c r="AJ78" s="232"/>
      <c r="AK78" s="232"/>
      <c r="AL78" s="232"/>
      <c r="AM78" s="232"/>
      <c r="AN78" s="232"/>
      <c r="AO78" s="232"/>
      <c r="AP78" s="70"/>
      <c r="AQ78" s="71"/>
    </row>
    <row r="79" spans="2:43" s="1" customFormat="1" ht="7" customHeight="1" x14ac:dyDescent="0.1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</row>
    <row r="80" spans="2:43" s="1" customFormat="1" ht="12" x14ac:dyDescent="0.15">
      <c r="B80" s="35"/>
      <c r="C80" s="30" t="s">
        <v>20</v>
      </c>
      <c r="D80" s="36"/>
      <c r="E80" s="36"/>
      <c r="F80" s="36"/>
      <c r="G80" s="36"/>
      <c r="H80" s="36"/>
      <c r="I80" s="36"/>
      <c r="J80" s="36"/>
      <c r="K80" s="36"/>
      <c r="L80" s="72" t="str">
        <f>IF(K8="","",K8)</f>
        <v>TERANY, 962 68, parc. č.: 1/5</v>
      </c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0" t="s">
        <v>22</v>
      </c>
      <c r="AJ80" s="36"/>
      <c r="AK80" s="36"/>
      <c r="AL80" s="36"/>
      <c r="AM80" s="73" t="str">
        <f>IF(AN8= "","",AN8)</f>
        <v/>
      </c>
      <c r="AN80" s="36"/>
      <c r="AO80" s="36"/>
      <c r="AP80" s="36"/>
      <c r="AQ80" s="37"/>
    </row>
    <row r="81" spans="1:76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</row>
    <row r="82" spans="1:76" s="1" customFormat="1" ht="12" x14ac:dyDescent="0.15">
      <c r="B82" s="35"/>
      <c r="C82" s="30" t="s">
        <v>23</v>
      </c>
      <c r="D82" s="36"/>
      <c r="E82" s="36"/>
      <c r="F82" s="36"/>
      <c r="G82" s="36"/>
      <c r="H82" s="36"/>
      <c r="I82" s="36"/>
      <c r="J82" s="36"/>
      <c r="K82" s="36"/>
      <c r="L82" s="66" t="str">
        <f>IF(E11= "","",E11)</f>
        <v>Obec Terany, Terany 116, PSČ: 962 68</v>
      </c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0" t="s">
        <v>30</v>
      </c>
      <c r="AJ82" s="36"/>
      <c r="AK82" s="36"/>
      <c r="AL82" s="36"/>
      <c r="AM82" s="206" t="str">
        <f>IF(E17="","",E17)</f>
        <v>Cobra Bauart s.r.o. Športová 2/20, Balog nad Ipľom</v>
      </c>
      <c r="AN82" s="206"/>
      <c r="AO82" s="206"/>
      <c r="AP82" s="206"/>
      <c r="AQ82" s="37"/>
      <c r="AS82" s="202" t="s">
        <v>59</v>
      </c>
      <c r="AT82" s="203"/>
      <c r="AU82" s="51"/>
      <c r="AV82" s="51"/>
      <c r="AW82" s="51"/>
      <c r="AX82" s="51"/>
      <c r="AY82" s="51"/>
      <c r="AZ82" s="51"/>
      <c r="BA82" s="51"/>
      <c r="BB82" s="51"/>
      <c r="BC82" s="51"/>
      <c r="BD82" s="52"/>
    </row>
    <row r="83" spans="1:76" s="1" customFormat="1" ht="12" x14ac:dyDescent="0.15">
      <c r="B83" s="35"/>
      <c r="C83" s="30" t="s">
        <v>28</v>
      </c>
      <c r="D83" s="36"/>
      <c r="E83" s="36"/>
      <c r="F83" s="36"/>
      <c r="G83" s="36"/>
      <c r="H83" s="36"/>
      <c r="I83" s="36"/>
      <c r="J83" s="36"/>
      <c r="K83" s="36"/>
      <c r="L83" s="66" t="str">
        <f>IF(E14= "Vyplň údaj","",E14)</f>
        <v/>
      </c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0" t="s">
        <v>36</v>
      </c>
      <c r="AJ83" s="36"/>
      <c r="AK83" s="36"/>
      <c r="AL83" s="36"/>
      <c r="AM83" s="206" t="str">
        <f>IF(E20="","",E20)</f>
        <v xml:space="preserve"> </v>
      </c>
      <c r="AN83" s="206"/>
      <c r="AO83" s="206"/>
      <c r="AP83" s="206"/>
      <c r="AQ83" s="37"/>
      <c r="AS83" s="204"/>
      <c r="AT83" s="205"/>
      <c r="AU83" s="36"/>
      <c r="AV83" s="36"/>
      <c r="AW83" s="36"/>
      <c r="AX83" s="36"/>
      <c r="AY83" s="36"/>
      <c r="AZ83" s="36"/>
      <c r="BA83" s="36"/>
      <c r="BB83" s="36"/>
      <c r="BC83" s="36"/>
      <c r="BD83" s="74"/>
    </row>
    <row r="84" spans="1:76" s="1" customFormat="1" ht="11" customHeight="1" x14ac:dyDescent="0.15">
      <c r="B84" s="35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S84" s="204"/>
      <c r="AT84" s="205"/>
      <c r="AU84" s="36"/>
      <c r="AV84" s="36"/>
      <c r="AW84" s="36"/>
      <c r="AX84" s="36"/>
      <c r="AY84" s="36"/>
      <c r="AZ84" s="36"/>
      <c r="BA84" s="36"/>
      <c r="BB84" s="36"/>
      <c r="BC84" s="36"/>
      <c r="BD84" s="74"/>
    </row>
    <row r="85" spans="1:76" s="1" customFormat="1" ht="29.25" customHeight="1" x14ac:dyDescent="0.15">
      <c r="B85" s="35"/>
      <c r="C85" s="211" t="s">
        <v>60</v>
      </c>
      <c r="D85" s="212"/>
      <c r="E85" s="212"/>
      <c r="F85" s="212"/>
      <c r="G85" s="212"/>
      <c r="H85" s="75"/>
      <c r="I85" s="213" t="s">
        <v>61</v>
      </c>
      <c r="J85" s="212"/>
      <c r="K85" s="212"/>
      <c r="L85" s="212"/>
      <c r="M85" s="212"/>
      <c r="N85" s="212"/>
      <c r="O85" s="212"/>
      <c r="P85" s="212"/>
      <c r="Q85" s="212"/>
      <c r="R85" s="212"/>
      <c r="S85" s="212"/>
      <c r="T85" s="212"/>
      <c r="U85" s="212"/>
      <c r="V85" s="212"/>
      <c r="W85" s="212"/>
      <c r="X85" s="212"/>
      <c r="Y85" s="212"/>
      <c r="Z85" s="212"/>
      <c r="AA85" s="212"/>
      <c r="AB85" s="212"/>
      <c r="AC85" s="212"/>
      <c r="AD85" s="212"/>
      <c r="AE85" s="212"/>
      <c r="AF85" s="212"/>
      <c r="AG85" s="213" t="s">
        <v>62</v>
      </c>
      <c r="AH85" s="212"/>
      <c r="AI85" s="212"/>
      <c r="AJ85" s="212"/>
      <c r="AK85" s="212"/>
      <c r="AL85" s="212"/>
      <c r="AM85" s="212"/>
      <c r="AN85" s="213" t="s">
        <v>63</v>
      </c>
      <c r="AO85" s="212"/>
      <c r="AP85" s="214"/>
      <c r="AQ85" s="37"/>
      <c r="AS85" s="76" t="s">
        <v>64</v>
      </c>
      <c r="AT85" s="77" t="s">
        <v>65</v>
      </c>
      <c r="AU85" s="77" t="s">
        <v>66</v>
      </c>
      <c r="AV85" s="77" t="s">
        <v>67</v>
      </c>
      <c r="AW85" s="77" t="s">
        <v>68</v>
      </c>
      <c r="AX85" s="77" t="s">
        <v>69</v>
      </c>
      <c r="AY85" s="77" t="s">
        <v>70</v>
      </c>
      <c r="AZ85" s="77" t="s">
        <v>71</v>
      </c>
      <c r="BA85" s="77" t="s">
        <v>72</v>
      </c>
      <c r="BB85" s="77" t="s">
        <v>73</v>
      </c>
      <c r="BC85" s="77" t="s">
        <v>74</v>
      </c>
      <c r="BD85" s="78" t="s">
        <v>75</v>
      </c>
    </row>
    <row r="86" spans="1:76" s="1" customFormat="1" ht="11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S86" s="79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2"/>
    </row>
    <row r="87" spans="1:76" s="4" customFormat="1" ht="32.5" customHeight="1" x14ac:dyDescent="0.15">
      <c r="B87" s="68"/>
      <c r="C87" s="80" t="s">
        <v>76</v>
      </c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219">
        <f>ROUND(AG88,2)</f>
        <v>0</v>
      </c>
      <c r="AH87" s="219"/>
      <c r="AI87" s="219"/>
      <c r="AJ87" s="219"/>
      <c r="AK87" s="219"/>
      <c r="AL87" s="219"/>
      <c r="AM87" s="219"/>
      <c r="AN87" s="220">
        <f t="shared" ref="AN87:AN96" si="0">SUM(AG87,AT87)</f>
        <v>0</v>
      </c>
      <c r="AO87" s="220"/>
      <c r="AP87" s="220"/>
      <c r="AQ87" s="71"/>
      <c r="AS87" s="82">
        <f>ROUND(AS88,2)</f>
        <v>0</v>
      </c>
      <c r="AT87" s="83">
        <f t="shared" ref="AT87:AT96" si="1">ROUND(SUM(AV87:AW87),2)</f>
        <v>0</v>
      </c>
      <c r="AU87" s="84">
        <f>ROUND(AU88,5)</f>
        <v>0</v>
      </c>
      <c r="AV87" s="83">
        <f>ROUND(AZ87*L31,2)</f>
        <v>0</v>
      </c>
      <c r="AW87" s="83">
        <f>ROUND(BA87*L32,2)</f>
        <v>0</v>
      </c>
      <c r="AX87" s="83">
        <f>ROUND(BB87*L31,2)</f>
        <v>0</v>
      </c>
      <c r="AY87" s="83">
        <f>ROUND(BC87*L32,2)</f>
        <v>0</v>
      </c>
      <c r="AZ87" s="83">
        <f>ROUND(AZ88,2)</f>
        <v>0</v>
      </c>
      <c r="BA87" s="83">
        <f>ROUND(BA88,2)</f>
        <v>0</v>
      </c>
      <c r="BB87" s="83">
        <f>ROUND(BB88,2)</f>
        <v>0</v>
      </c>
      <c r="BC87" s="83">
        <f>ROUND(BC88,2)</f>
        <v>0</v>
      </c>
      <c r="BD87" s="85">
        <f>ROUND(BD88,2)</f>
        <v>0</v>
      </c>
      <c r="BS87" s="86" t="s">
        <v>77</v>
      </c>
      <c r="BT87" s="86" t="s">
        <v>78</v>
      </c>
      <c r="BU87" s="87" t="s">
        <v>79</v>
      </c>
      <c r="BV87" s="86" t="s">
        <v>80</v>
      </c>
      <c r="BW87" s="86" t="s">
        <v>81</v>
      </c>
      <c r="BX87" s="86" t="s">
        <v>82</v>
      </c>
    </row>
    <row r="88" spans="1:76" s="5" customFormat="1" ht="31.5" customHeight="1" x14ac:dyDescent="0.15">
      <c r="B88" s="88"/>
      <c r="C88" s="89"/>
      <c r="D88" s="218" t="s">
        <v>83</v>
      </c>
      <c r="E88" s="218"/>
      <c r="F88" s="218"/>
      <c r="G88" s="218"/>
      <c r="H88" s="218"/>
      <c r="I88" s="90"/>
      <c r="J88" s="218" t="s">
        <v>84</v>
      </c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7">
        <f>ROUND(AG89+SUM(AG90:AG93)+AG96,2)</f>
        <v>0</v>
      </c>
      <c r="AH88" s="216"/>
      <c r="AI88" s="216"/>
      <c r="AJ88" s="216"/>
      <c r="AK88" s="216"/>
      <c r="AL88" s="216"/>
      <c r="AM88" s="216"/>
      <c r="AN88" s="215">
        <f t="shared" si="0"/>
        <v>0</v>
      </c>
      <c r="AO88" s="216"/>
      <c r="AP88" s="216"/>
      <c r="AQ88" s="91"/>
      <c r="AS88" s="92">
        <f>ROUND(AS89+SUM(AS90:AS93)+AS96,2)</f>
        <v>0</v>
      </c>
      <c r="AT88" s="93">
        <f t="shared" si="1"/>
        <v>0</v>
      </c>
      <c r="AU88" s="94">
        <f>ROUND(AU89+SUM(AU90:AU93)+AU96,5)</f>
        <v>0</v>
      </c>
      <c r="AV88" s="93">
        <f>ROUND(AZ88*L31,2)</f>
        <v>0</v>
      </c>
      <c r="AW88" s="93">
        <f>ROUND(BA88*L32,2)</f>
        <v>0</v>
      </c>
      <c r="AX88" s="93">
        <f>ROUND(BB88*L31,2)</f>
        <v>0</v>
      </c>
      <c r="AY88" s="93">
        <f>ROUND(BC88*L32,2)</f>
        <v>0</v>
      </c>
      <c r="AZ88" s="93">
        <f>ROUND(AZ89+SUM(AZ90:AZ93)+AZ96,2)</f>
        <v>0</v>
      </c>
      <c r="BA88" s="93">
        <f>ROUND(BA89+SUM(BA90:BA93)+BA96,2)</f>
        <v>0</v>
      </c>
      <c r="BB88" s="93">
        <f>ROUND(BB89+SUM(BB90:BB93)+BB96,2)</f>
        <v>0</v>
      </c>
      <c r="BC88" s="93">
        <f>ROUND(BC89+SUM(BC90:BC93)+BC96,2)</f>
        <v>0</v>
      </c>
      <c r="BD88" s="95">
        <f>ROUND(BD89+SUM(BD90:BD93)+BD96,2)</f>
        <v>0</v>
      </c>
      <c r="BS88" s="96" t="s">
        <v>77</v>
      </c>
      <c r="BT88" s="96" t="s">
        <v>85</v>
      </c>
      <c r="BU88" s="96" t="s">
        <v>79</v>
      </c>
      <c r="BV88" s="96" t="s">
        <v>80</v>
      </c>
      <c r="BW88" s="96" t="s">
        <v>86</v>
      </c>
      <c r="BX88" s="96" t="s">
        <v>81</v>
      </c>
    </row>
    <row r="89" spans="1:76" s="6" customFormat="1" ht="16.5" customHeight="1" x14ac:dyDescent="0.15">
      <c r="A89" s="97" t="s">
        <v>87</v>
      </c>
      <c r="B89" s="98"/>
      <c r="C89" s="99"/>
      <c r="D89" s="99"/>
      <c r="E89" s="221" t="s">
        <v>88</v>
      </c>
      <c r="F89" s="221"/>
      <c r="G89" s="221"/>
      <c r="H89" s="221"/>
      <c r="I89" s="221"/>
      <c r="J89" s="99"/>
      <c r="K89" s="221" t="s">
        <v>89</v>
      </c>
      <c r="L89" s="221"/>
      <c r="M89" s="221"/>
      <c r="N89" s="221"/>
      <c r="O89" s="221"/>
      <c r="P89" s="221"/>
      <c r="Q89" s="221"/>
      <c r="R89" s="221"/>
      <c r="S89" s="221"/>
      <c r="T89" s="221"/>
      <c r="U89" s="221"/>
      <c r="V89" s="221"/>
      <c r="W89" s="221"/>
      <c r="X89" s="221"/>
      <c r="Y89" s="221"/>
      <c r="Z89" s="221"/>
      <c r="AA89" s="221"/>
      <c r="AB89" s="221"/>
      <c r="AC89" s="221"/>
      <c r="AD89" s="221"/>
      <c r="AE89" s="221"/>
      <c r="AF89" s="221"/>
      <c r="AG89" s="222">
        <f>'Časť.1 - STAVEBNÁ ČASŤ '!M31</f>
        <v>0</v>
      </c>
      <c r="AH89" s="223"/>
      <c r="AI89" s="223"/>
      <c r="AJ89" s="223"/>
      <c r="AK89" s="223"/>
      <c r="AL89" s="223"/>
      <c r="AM89" s="223"/>
      <c r="AN89" s="222">
        <f t="shared" si="0"/>
        <v>0</v>
      </c>
      <c r="AO89" s="223"/>
      <c r="AP89" s="223"/>
      <c r="AQ89" s="100"/>
      <c r="AS89" s="101">
        <f>'Časť.1 - STAVEBNÁ ČASŤ '!M29</f>
        <v>0</v>
      </c>
      <c r="AT89" s="102">
        <f t="shared" si="1"/>
        <v>0</v>
      </c>
      <c r="AU89" s="103">
        <f>'Časť.1 - STAVEBNÁ ČASŤ '!W143</f>
        <v>0</v>
      </c>
      <c r="AV89" s="102">
        <f>'Časť.1 - STAVEBNÁ ČASŤ '!M33</f>
        <v>0</v>
      </c>
      <c r="AW89" s="102">
        <f>'Časť.1 - STAVEBNÁ ČASŤ '!M34</f>
        <v>0</v>
      </c>
      <c r="AX89" s="102">
        <f>'Časť.1 - STAVEBNÁ ČASŤ '!M35</f>
        <v>0</v>
      </c>
      <c r="AY89" s="102">
        <f>'Časť.1 - STAVEBNÁ ČASŤ '!M36</f>
        <v>0</v>
      </c>
      <c r="AZ89" s="102">
        <f>'Časť.1 - STAVEBNÁ ČASŤ '!H33</f>
        <v>0</v>
      </c>
      <c r="BA89" s="102">
        <f>'Časť.1 - STAVEBNÁ ČASŤ '!H34</f>
        <v>0</v>
      </c>
      <c r="BB89" s="102">
        <f>'Časť.1 - STAVEBNÁ ČASŤ '!H35</f>
        <v>0</v>
      </c>
      <c r="BC89" s="102">
        <f>'Časť.1 - STAVEBNÁ ČASŤ '!H36</f>
        <v>0</v>
      </c>
      <c r="BD89" s="104">
        <f>'Časť.1 - STAVEBNÁ ČASŤ '!H37</f>
        <v>0</v>
      </c>
      <c r="BT89" s="105" t="s">
        <v>90</v>
      </c>
      <c r="BV89" s="105" t="s">
        <v>80</v>
      </c>
      <c r="BW89" s="105" t="s">
        <v>91</v>
      </c>
      <c r="BX89" s="105" t="s">
        <v>86</v>
      </c>
    </row>
    <row r="90" spans="1:76" s="6" customFormat="1" ht="16.5" customHeight="1" x14ac:dyDescent="0.15">
      <c r="A90" s="97" t="s">
        <v>87</v>
      </c>
      <c r="B90" s="98"/>
      <c r="C90" s="99"/>
      <c r="D90" s="99"/>
      <c r="E90" s="221" t="s">
        <v>92</v>
      </c>
      <c r="F90" s="221"/>
      <c r="G90" s="221"/>
      <c r="H90" s="221"/>
      <c r="I90" s="221"/>
      <c r="J90" s="99"/>
      <c r="K90" s="221" t="s">
        <v>93</v>
      </c>
      <c r="L90" s="221"/>
      <c r="M90" s="221"/>
      <c r="N90" s="221"/>
      <c r="O90" s="221"/>
      <c r="P90" s="221"/>
      <c r="Q90" s="221"/>
      <c r="R90" s="221"/>
      <c r="S90" s="221"/>
      <c r="T90" s="221"/>
      <c r="U90" s="221"/>
      <c r="V90" s="221"/>
      <c r="W90" s="221"/>
      <c r="X90" s="221"/>
      <c r="Y90" s="221"/>
      <c r="Z90" s="221"/>
      <c r="AA90" s="221"/>
      <c r="AB90" s="221"/>
      <c r="AC90" s="221"/>
      <c r="AD90" s="221"/>
      <c r="AE90" s="221"/>
      <c r="AF90" s="221"/>
      <c r="AG90" s="222">
        <f>'Časť 2. - ZDRAVOTECHNIKA'!M31</f>
        <v>0</v>
      </c>
      <c r="AH90" s="223"/>
      <c r="AI90" s="223"/>
      <c r="AJ90" s="223"/>
      <c r="AK90" s="223"/>
      <c r="AL90" s="223"/>
      <c r="AM90" s="223"/>
      <c r="AN90" s="222">
        <f t="shared" si="0"/>
        <v>0</v>
      </c>
      <c r="AO90" s="223"/>
      <c r="AP90" s="223"/>
      <c r="AQ90" s="100"/>
      <c r="AS90" s="101">
        <f>'Časť 2. - ZDRAVOTECHNIKA'!M29</f>
        <v>0</v>
      </c>
      <c r="AT90" s="102">
        <f t="shared" si="1"/>
        <v>0</v>
      </c>
      <c r="AU90" s="103">
        <f>'Časť 2. - ZDRAVOTECHNIKA'!W128</f>
        <v>0</v>
      </c>
      <c r="AV90" s="102">
        <f>'Časť 2. - ZDRAVOTECHNIKA'!M33</f>
        <v>0</v>
      </c>
      <c r="AW90" s="102">
        <f>'Časť 2. - ZDRAVOTECHNIKA'!M34</f>
        <v>0</v>
      </c>
      <c r="AX90" s="102">
        <f>'Časť 2. - ZDRAVOTECHNIKA'!M35</f>
        <v>0</v>
      </c>
      <c r="AY90" s="102">
        <f>'Časť 2. - ZDRAVOTECHNIKA'!M36</f>
        <v>0</v>
      </c>
      <c r="AZ90" s="102">
        <f>'Časť 2. - ZDRAVOTECHNIKA'!H33</f>
        <v>0</v>
      </c>
      <c r="BA90" s="102">
        <f>'Časť 2. - ZDRAVOTECHNIKA'!H34</f>
        <v>0</v>
      </c>
      <c r="BB90" s="102">
        <f>'Časť 2. - ZDRAVOTECHNIKA'!H35</f>
        <v>0</v>
      </c>
      <c r="BC90" s="102">
        <f>'Časť 2. - ZDRAVOTECHNIKA'!H36</f>
        <v>0</v>
      </c>
      <c r="BD90" s="104">
        <f>'Časť 2. - ZDRAVOTECHNIKA'!H37</f>
        <v>0</v>
      </c>
      <c r="BT90" s="105" t="s">
        <v>90</v>
      </c>
      <c r="BV90" s="105" t="s">
        <v>80</v>
      </c>
      <c r="BW90" s="105" t="s">
        <v>94</v>
      </c>
      <c r="BX90" s="105" t="s">
        <v>86</v>
      </c>
    </row>
    <row r="91" spans="1:76" s="6" customFormat="1" ht="16.5" customHeight="1" x14ac:dyDescent="0.15">
      <c r="A91" s="97" t="s">
        <v>87</v>
      </c>
      <c r="B91" s="98"/>
      <c r="C91" s="99"/>
      <c r="D91" s="99"/>
      <c r="E91" s="221" t="s">
        <v>95</v>
      </c>
      <c r="F91" s="221"/>
      <c r="G91" s="221"/>
      <c r="H91" s="221"/>
      <c r="I91" s="221"/>
      <c r="J91" s="99"/>
      <c r="K91" s="221" t="s">
        <v>96</v>
      </c>
      <c r="L91" s="221"/>
      <c r="M91" s="221"/>
      <c r="N91" s="221"/>
      <c r="O91" s="221"/>
      <c r="P91" s="221"/>
      <c r="Q91" s="221"/>
      <c r="R91" s="221"/>
      <c r="S91" s="221"/>
      <c r="T91" s="221"/>
      <c r="U91" s="221"/>
      <c r="V91" s="221"/>
      <c r="W91" s="221"/>
      <c r="X91" s="221"/>
      <c r="Y91" s="221"/>
      <c r="Z91" s="221"/>
      <c r="AA91" s="221"/>
      <c r="AB91" s="221"/>
      <c r="AC91" s="221"/>
      <c r="AD91" s="221"/>
      <c r="AE91" s="221"/>
      <c r="AF91" s="221"/>
      <c r="AG91" s="222">
        <f>'Časť 3. - KANALIZAČNÁ PRÍ...'!M31</f>
        <v>0</v>
      </c>
      <c r="AH91" s="223"/>
      <c r="AI91" s="223"/>
      <c r="AJ91" s="223"/>
      <c r="AK91" s="223"/>
      <c r="AL91" s="223"/>
      <c r="AM91" s="223"/>
      <c r="AN91" s="222">
        <f t="shared" si="0"/>
        <v>0</v>
      </c>
      <c r="AO91" s="223"/>
      <c r="AP91" s="223"/>
      <c r="AQ91" s="100"/>
      <c r="AS91" s="101">
        <f>'Časť 3. - KANALIZAČNÁ PRÍ...'!M29</f>
        <v>0</v>
      </c>
      <c r="AT91" s="102">
        <f t="shared" si="1"/>
        <v>0</v>
      </c>
      <c r="AU91" s="103">
        <f>'Časť 3. - KANALIZAČNÁ PRÍ...'!W122</f>
        <v>0</v>
      </c>
      <c r="AV91" s="102">
        <f>'Časť 3. - KANALIZAČNÁ PRÍ...'!M33</f>
        <v>0</v>
      </c>
      <c r="AW91" s="102">
        <f>'Časť 3. - KANALIZAČNÁ PRÍ...'!M34</f>
        <v>0</v>
      </c>
      <c r="AX91" s="102">
        <f>'Časť 3. - KANALIZAČNÁ PRÍ...'!M35</f>
        <v>0</v>
      </c>
      <c r="AY91" s="102">
        <f>'Časť 3. - KANALIZAČNÁ PRÍ...'!M36</f>
        <v>0</v>
      </c>
      <c r="AZ91" s="102">
        <f>'Časť 3. - KANALIZAČNÁ PRÍ...'!H33</f>
        <v>0</v>
      </c>
      <c r="BA91" s="102">
        <f>'Časť 3. - KANALIZAČNÁ PRÍ...'!H34</f>
        <v>0</v>
      </c>
      <c r="BB91" s="102">
        <f>'Časť 3. - KANALIZAČNÁ PRÍ...'!H35</f>
        <v>0</v>
      </c>
      <c r="BC91" s="102">
        <f>'Časť 3. - KANALIZAČNÁ PRÍ...'!H36</f>
        <v>0</v>
      </c>
      <c r="BD91" s="104">
        <f>'Časť 3. - KANALIZAČNÁ PRÍ...'!H37</f>
        <v>0</v>
      </c>
      <c r="BT91" s="105" t="s">
        <v>90</v>
      </c>
      <c r="BV91" s="105" t="s">
        <v>80</v>
      </c>
      <c r="BW91" s="105" t="s">
        <v>97</v>
      </c>
      <c r="BX91" s="105" t="s">
        <v>86</v>
      </c>
    </row>
    <row r="92" spans="1:76" s="6" customFormat="1" ht="16.5" customHeight="1" x14ac:dyDescent="0.15">
      <c r="A92" s="97" t="s">
        <v>87</v>
      </c>
      <c r="B92" s="98"/>
      <c r="C92" s="99"/>
      <c r="D92" s="99"/>
      <c r="E92" s="221" t="s">
        <v>98</v>
      </c>
      <c r="F92" s="221"/>
      <c r="G92" s="221"/>
      <c r="H92" s="221"/>
      <c r="I92" s="221"/>
      <c r="J92" s="99"/>
      <c r="K92" s="221" t="s">
        <v>99</v>
      </c>
      <c r="L92" s="221"/>
      <c r="M92" s="221"/>
      <c r="N92" s="221"/>
      <c r="O92" s="221"/>
      <c r="P92" s="221"/>
      <c r="Q92" s="221"/>
      <c r="R92" s="221"/>
      <c r="S92" s="221"/>
      <c r="T92" s="221"/>
      <c r="U92" s="221"/>
      <c r="V92" s="221"/>
      <c r="W92" s="221"/>
      <c r="X92" s="221"/>
      <c r="Y92" s="221"/>
      <c r="Z92" s="221"/>
      <c r="AA92" s="221"/>
      <c r="AB92" s="221"/>
      <c r="AC92" s="221"/>
      <c r="AD92" s="221"/>
      <c r="AE92" s="221"/>
      <c r="AF92" s="221"/>
      <c r="AG92" s="222">
        <f>'Časť 4. - VYKUROVANIE'!M31</f>
        <v>0</v>
      </c>
      <c r="AH92" s="223"/>
      <c r="AI92" s="223"/>
      <c r="AJ92" s="223"/>
      <c r="AK92" s="223"/>
      <c r="AL92" s="223"/>
      <c r="AM92" s="223"/>
      <c r="AN92" s="222">
        <f t="shared" si="0"/>
        <v>0</v>
      </c>
      <c r="AO92" s="223"/>
      <c r="AP92" s="223"/>
      <c r="AQ92" s="100"/>
      <c r="AS92" s="101">
        <f>'Časť 4. - VYKUROVANIE'!M29</f>
        <v>0</v>
      </c>
      <c r="AT92" s="102">
        <f t="shared" si="1"/>
        <v>0</v>
      </c>
      <c r="AU92" s="103">
        <f>'Časť 4. - VYKUROVANIE'!W128</f>
        <v>0</v>
      </c>
      <c r="AV92" s="102">
        <f>'Časť 4. - VYKUROVANIE'!M33</f>
        <v>0</v>
      </c>
      <c r="AW92" s="102">
        <f>'Časť 4. - VYKUROVANIE'!M34</f>
        <v>0</v>
      </c>
      <c r="AX92" s="102">
        <f>'Časť 4. - VYKUROVANIE'!M35</f>
        <v>0</v>
      </c>
      <c r="AY92" s="102">
        <f>'Časť 4. - VYKUROVANIE'!M36</f>
        <v>0</v>
      </c>
      <c r="AZ92" s="102">
        <f>'Časť 4. - VYKUROVANIE'!H33</f>
        <v>0</v>
      </c>
      <c r="BA92" s="102">
        <f>'Časť 4. - VYKUROVANIE'!H34</f>
        <v>0</v>
      </c>
      <c r="BB92" s="102">
        <f>'Časť 4. - VYKUROVANIE'!H35</f>
        <v>0</v>
      </c>
      <c r="BC92" s="102">
        <f>'Časť 4. - VYKUROVANIE'!H36</f>
        <v>0</v>
      </c>
      <c r="BD92" s="104">
        <f>'Časť 4. - VYKUROVANIE'!H37</f>
        <v>0</v>
      </c>
      <c r="BT92" s="105" t="s">
        <v>90</v>
      </c>
      <c r="BV92" s="105" t="s">
        <v>80</v>
      </c>
      <c r="BW92" s="105" t="s">
        <v>100</v>
      </c>
      <c r="BX92" s="105" t="s">
        <v>86</v>
      </c>
    </row>
    <row r="93" spans="1:76" s="6" customFormat="1" ht="16.5" customHeight="1" x14ac:dyDescent="0.15">
      <c r="B93" s="98"/>
      <c r="C93" s="99"/>
      <c r="D93" s="99"/>
      <c r="E93" s="221" t="s">
        <v>101</v>
      </c>
      <c r="F93" s="221"/>
      <c r="G93" s="221"/>
      <c r="H93" s="221"/>
      <c r="I93" s="221"/>
      <c r="J93" s="99"/>
      <c r="K93" s="221" t="s">
        <v>102</v>
      </c>
      <c r="L93" s="221"/>
      <c r="M93" s="221"/>
      <c r="N93" s="221"/>
      <c r="O93" s="221"/>
      <c r="P93" s="221"/>
      <c r="Q93" s="221"/>
      <c r="R93" s="221"/>
      <c r="S93" s="221"/>
      <c r="T93" s="221"/>
      <c r="U93" s="221"/>
      <c r="V93" s="221"/>
      <c r="W93" s="221"/>
      <c r="X93" s="221"/>
      <c r="Y93" s="221"/>
      <c r="Z93" s="221"/>
      <c r="AA93" s="221"/>
      <c r="AB93" s="221"/>
      <c r="AC93" s="221"/>
      <c r="AD93" s="221"/>
      <c r="AE93" s="221"/>
      <c r="AF93" s="221"/>
      <c r="AG93" s="230">
        <f>ROUND(SUM(AG94:AG95),2)</f>
        <v>0</v>
      </c>
      <c r="AH93" s="223"/>
      <c r="AI93" s="223"/>
      <c r="AJ93" s="223"/>
      <c r="AK93" s="223"/>
      <c r="AL93" s="223"/>
      <c r="AM93" s="223"/>
      <c r="AN93" s="222">
        <f t="shared" si="0"/>
        <v>0</v>
      </c>
      <c r="AO93" s="223"/>
      <c r="AP93" s="223"/>
      <c r="AQ93" s="100"/>
      <c r="AS93" s="101">
        <f>ROUND(SUM(AS94:AS95),2)</f>
        <v>0</v>
      </c>
      <c r="AT93" s="102">
        <f t="shared" si="1"/>
        <v>0</v>
      </c>
      <c r="AU93" s="103">
        <f>ROUND(SUM(AU94:AU95),5)</f>
        <v>0</v>
      </c>
      <c r="AV93" s="102">
        <f>ROUND(AZ93*L31,2)</f>
        <v>0</v>
      </c>
      <c r="AW93" s="102">
        <f>ROUND(BA93*L32,2)</f>
        <v>0</v>
      </c>
      <c r="AX93" s="102">
        <f>ROUND(BB93*L31,2)</f>
        <v>0</v>
      </c>
      <c r="AY93" s="102">
        <f>ROUND(BC93*L32,2)</f>
        <v>0</v>
      </c>
      <c r="AZ93" s="102">
        <f>ROUND(SUM(AZ94:AZ95),2)</f>
        <v>0</v>
      </c>
      <c r="BA93" s="102">
        <f>ROUND(SUM(BA94:BA95),2)</f>
        <v>0</v>
      </c>
      <c r="BB93" s="102">
        <f>ROUND(SUM(BB94:BB95),2)</f>
        <v>0</v>
      </c>
      <c r="BC93" s="102">
        <f>ROUND(SUM(BC94:BC95),2)</f>
        <v>0</v>
      </c>
      <c r="BD93" s="104">
        <f>ROUND(SUM(BD94:BD95),2)</f>
        <v>0</v>
      </c>
      <c r="BS93" s="105" t="s">
        <v>77</v>
      </c>
      <c r="BT93" s="105" t="s">
        <v>90</v>
      </c>
      <c r="BU93" s="105" t="s">
        <v>79</v>
      </c>
      <c r="BV93" s="105" t="s">
        <v>80</v>
      </c>
      <c r="BW93" s="105" t="s">
        <v>103</v>
      </c>
      <c r="BX93" s="105" t="s">
        <v>86</v>
      </c>
    </row>
    <row r="94" spans="1:76" s="6" customFormat="1" ht="16.5" customHeight="1" x14ac:dyDescent="0.15">
      <c r="A94" s="97" t="s">
        <v>87</v>
      </c>
      <c r="B94" s="98"/>
      <c r="C94" s="99"/>
      <c r="D94" s="99"/>
      <c r="E94" s="99"/>
      <c r="F94" s="221" t="s">
        <v>104</v>
      </c>
      <c r="G94" s="221"/>
      <c r="H94" s="221"/>
      <c r="I94" s="221"/>
      <c r="J94" s="221"/>
      <c r="K94" s="99"/>
      <c r="L94" s="221" t="s">
        <v>105</v>
      </c>
      <c r="M94" s="221"/>
      <c r="N94" s="221"/>
      <c r="O94" s="221"/>
      <c r="P94" s="221"/>
      <c r="Q94" s="221"/>
      <c r="R94" s="221"/>
      <c r="S94" s="221"/>
      <c r="T94" s="221"/>
      <c r="U94" s="221"/>
      <c r="V94" s="221"/>
      <c r="W94" s="221"/>
      <c r="X94" s="221"/>
      <c r="Y94" s="221"/>
      <c r="Z94" s="221"/>
      <c r="AA94" s="221"/>
      <c r="AB94" s="221"/>
      <c r="AC94" s="221"/>
      <c r="AD94" s="221"/>
      <c r="AE94" s="221"/>
      <c r="AF94" s="221"/>
      <c r="AG94" s="222">
        <f>'a) - Elektroinštalácia'!M32</f>
        <v>0</v>
      </c>
      <c r="AH94" s="223"/>
      <c r="AI94" s="223"/>
      <c r="AJ94" s="223"/>
      <c r="AK94" s="223"/>
      <c r="AL94" s="223"/>
      <c r="AM94" s="223"/>
      <c r="AN94" s="222">
        <f t="shared" si="0"/>
        <v>0</v>
      </c>
      <c r="AO94" s="223"/>
      <c r="AP94" s="223"/>
      <c r="AQ94" s="100"/>
      <c r="AS94" s="101">
        <f>'a) - Elektroinštalácia'!M30</f>
        <v>0</v>
      </c>
      <c r="AT94" s="102">
        <f t="shared" si="1"/>
        <v>0</v>
      </c>
      <c r="AU94" s="103">
        <f>'a) - Elektroinštalácia'!W129</f>
        <v>0</v>
      </c>
      <c r="AV94" s="102">
        <f>'a) - Elektroinštalácia'!M34</f>
        <v>0</v>
      </c>
      <c r="AW94" s="102">
        <f>'a) - Elektroinštalácia'!M35</f>
        <v>0</v>
      </c>
      <c r="AX94" s="102">
        <f>'a) - Elektroinštalácia'!M36</f>
        <v>0</v>
      </c>
      <c r="AY94" s="102">
        <f>'a) - Elektroinštalácia'!M37</f>
        <v>0</v>
      </c>
      <c r="AZ94" s="102">
        <f>'a) - Elektroinštalácia'!H34</f>
        <v>0</v>
      </c>
      <c r="BA94" s="102">
        <f>'a) - Elektroinštalácia'!H35</f>
        <v>0</v>
      </c>
      <c r="BB94" s="102">
        <f>'a) - Elektroinštalácia'!H36</f>
        <v>0</v>
      </c>
      <c r="BC94" s="102">
        <f>'a) - Elektroinštalácia'!H37</f>
        <v>0</v>
      </c>
      <c r="BD94" s="104">
        <f>'a) - Elektroinštalácia'!H38</f>
        <v>0</v>
      </c>
      <c r="BT94" s="105" t="s">
        <v>106</v>
      </c>
      <c r="BV94" s="105" t="s">
        <v>80</v>
      </c>
      <c r="BW94" s="105" t="s">
        <v>107</v>
      </c>
      <c r="BX94" s="105" t="s">
        <v>103</v>
      </c>
    </row>
    <row r="95" spans="1:76" s="6" customFormat="1" ht="16.5" customHeight="1" x14ac:dyDescent="0.15">
      <c r="A95" s="97" t="s">
        <v>87</v>
      </c>
      <c r="B95" s="98"/>
      <c r="C95" s="99"/>
      <c r="D95" s="99"/>
      <c r="E95" s="99"/>
      <c r="F95" s="221" t="s">
        <v>108</v>
      </c>
      <c r="G95" s="221"/>
      <c r="H95" s="221"/>
      <c r="I95" s="221"/>
      <c r="J95" s="221"/>
      <c r="K95" s="99"/>
      <c r="L95" s="221" t="s">
        <v>109</v>
      </c>
      <c r="M95" s="221"/>
      <c r="N95" s="221"/>
      <c r="O95" s="221"/>
      <c r="P95" s="221"/>
      <c r="Q95" s="221"/>
      <c r="R95" s="221"/>
      <c r="S95" s="221"/>
      <c r="T95" s="221"/>
      <c r="U95" s="221"/>
      <c r="V95" s="221"/>
      <c r="W95" s="221"/>
      <c r="X95" s="221"/>
      <c r="Y95" s="221"/>
      <c r="Z95" s="221"/>
      <c r="AA95" s="221"/>
      <c r="AB95" s="221"/>
      <c r="AC95" s="221"/>
      <c r="AD95" s="221"/>
      <c r="AE95" s="221"/>
      <c r="AF95" s="221"/>
      <c r="AG95" s="222">
        <f>'b) - Bleskozvod'!M32</f>
        <v>0</v>
      </c>
      <c r="AH95" s="223"/>
      <c r="AI95" s="223"/>
      <c r="AJ95" s="223"/>
      <c r="AK95" s="223"/>
      <c r="AL95" s="223"/>
      <c r="AM95" s="223"/>
      <c r="AN95" s="222">
        <f t="shared" si="0"/>
        <v>0</v>
      </c>
      <c r="AO95" s="223"/>
      <c r="AP95" s="223"/>
      <c r="AQ95" s="100"/>
      <c r="AS95" s="101">
        <f>'b) - Bleskozvod'!M30</f>
        <v>0</v>
      </c>
      <c r="AT95" s="102">
        <f t="shared" si="1"/>
        <v>0</v>
      </c>
      <c r="AU95" s="103">
        <f>'b) - Bleskozvod'!W123</f>
        <v>0</v>
      </c>
      <c r="AV95" s="102">
        <f>'b) - Bleskozvod'!M34</f>
        <v>0</v>
      </c>
      <c r="AW95" s="102">
        <f>'b) - Bleskozvod'!M35</f>
        <v>0</v>
      </c>
      <c r="AX95" s="102">
        <f>'b) - Bleskozvod'!M36</f>
        <v>0</v>
      </c>
      <c r="AY95" s="102">
        <f>'b) - Bleskozvod'!M37</f>
        <v>0</v>
      </c>
      <c r="AZ95" s="102">
        <f>'b) - Bleskozvod'!H34</f>
        <v>0</v>
      </c>
      <c r="BA95" s="102">
        <f>'b) - Bleskozvod'!H35</f>
        <v>0</v>
      </c>
      <c r="BB95" s="102">
        <f>'b) - Bleskozvod'!H36</f>
        <v>0</v>
      </c>
      <c r="BC95" s="102">
        <f>'b) - Bleskozvod'!H37</f>
        <v>0</v>
      </c>
      <c r="BD95" s="104">
        <f>'b) - Bleskozvod'!H38</f>
        <v>0</v>
      </c>
      <c r="BT95" s="105" t="s">
        <v>106</v>
      </c>
      <c r="BV95" s="105" t="s">
        <v>80</v>
      </c>
      <c r="BW95" s="105" t="s">
        <v>110</v>
      </c>
      <c r="BX95" s="105" t="s">
        <v>103</v>
      </c>
    </row>
    <row r="96" spans="1:76" s="6" customFormat="1" ht="16.5" customHeight="1" x14ac:dyDescent="0.15">
      <c r="A96" s="97" t="s">
        <v>87</v>
      </c>
      <c r="B96" s="98"/>
      <c r="C96" s="99"/>
      <c r="D96" s="99"/>
      <c r="E96" s="221" t="s">
        <v>111</v>
      </c>
      <c r="F96" s="221"/>
      <c r="G96" s="221"/>
      <c r="H96" s="221"/>
      <c r="I96" s="221"/>
      <c r="J96" s="99"/>
      <c r="K96" s="221" t="s">
        <v>112</v>
      </c>
      <c r="L96" s="221"/>
      <c r="M96" s="221"/>
      <c r="N96" s="221"/>
      <c r="O96" s="221"/>
      <c r="P96" s="221"/>
      <c r="Q96" s="221"/>
      <c r="R96" s="221"/>
      <c r="S96" s="221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221"/>
      <c r="AF96" s="221"/>
      <c r="AG96" s="222">
        <f>'Časť 6. - NTL PLYNOVOD'!M31</f>
        <v>0</v>
      </c>
      <c r="AH96" s="223"/>
      <c r="AI96" s="223"/>
      <c r="AJ96" s="223"/>
      <c r="AK96" s="223"/>
      <c r="AL96" s="223"/>
      <c r="AM96" s="223"/>
      <c r="AN96" s="222">
        <f t="shared" si="0"/>
        <v>0</v>
      </c>
      <c r="AO96" s="223"/>
      <c r="AP96" s="223"/>
      <c r="AQ96" s="100"/>
      <c r="AS96" s="106">
        <f>'Časť 6. - NTL PLYNOVOD'!M29</f>
        <v>0</v>
      </c>
      <c r="AT96" s="107">
        <f t="shared" si="1"/>
        <v>0</v>
      </c>
      <c r="AU96" s="108">
        <f>'Časť 6. - NTL PLYNOVOD'!W127</f>
        <v>0</v>
      </c>
      <c r="AV96" s="107">
        <f>'Časť 6. - NTL PLYNOVOD'!M33</f>
        <v>0</v>
      </c>
      <c r="AW96" s="107">
        <f>'Časť 6. - NTL PLYNOVOD'!M34</f>
        <v>0</v>
      </c>
      <c r="AX96" s="107">
        <f>'Časť 6. - NTL PLYNOVOD'!M35</f>
        <v>0</v>
      </c>
      <c r="AY96" s="107">
        <f>'Časť 6. - NTL PLYNOVOD'!M36</f>
        <v>0</v>
      </c>
      <c r="AZ96" s="107">
        <f>'Časť 6. - NTL PLYNOVOD'!H33</f>
        <v>0</v>
      </c>
      <c r="BA96" s="107">
        <f>'Časť 6. - NTL PLYNOVOD'!H34</f>
        <v>0</v>
      </c>
      <c r="BB96" s="107">
        <f>'Časť 6. - NTL PLYNOVOD'!H35</f>
        <v>0</v>
      </c>
      <c r="BC96" s="107">
        <f>'Časť 6. - NTL PLYNOVOD'!H36</f>
        <v>0</v>
      </c>
      <c r="BD96" s="109">
        <f>'Časť 6. - NTL PLYNOVOD'!H37</f>
        <v>0</v>
      </c>
      <c r="BT96" s="105" t="s">
        <v>90</v>
      </c>
      <c r="BV96" s="105" t="s">
        <v>80</v>
      </c>
      <c r="BW96" s="105" t="s">
        <v>113</v>
      </c>
      <c r="BX96" s="105" t="s">
        <v>86</v>
      </c>
    </row>
    <row r="97" spans="2:89" x14ac:dyDescent="0.15">
      <c r="B97" s="23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4"/>
    </row>
    <row r="98" spans="2:89" s="1" customFormat="1" ht="30" customHeight="1" x14ac:dyDescent="0.15">
      <c r="B98" s="35"/>
      <c r="C98" s="80" t="s">
        <v>114</v>
      </c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220">
        <f>ROUND(SUM(AG99:AG102),2)</f>
        <v>0</v>
      </c>
      <c r="AH98" s="220"/>
      <c r="AI98" s="220"/>
      <c r="AJ98" s="220"/>
      <c r="AK98" s="220"/>
      <c r="AL98" s="220"/>
      <c r="AM98" s="220"/>
      <c r="AN98" s="220">
        <f>ROUND(SUM(AN99:AN102),2)</f>
        <v>0</v>
      </c>
      <c r="AO98" s="220"/>
      <c r="AP98" s="220"/>
      <c r="AQ98" s="37"/>
      <c r="AS98" s="76" t="s">
        <v>115</v>
      </c>
      <c r="AT98" s="77" t="s">
        <v>116</v>
      </c>
      <c r="AU98" s="77" t="s">
        <v>42</v>
      </c>
      <c r="AV98" s="78" t="s">
        <v>65</v>
      </c>
    </row>
    <row r="99" spans="2:89" s="1" customFormat="1" ht="20" customHeight="1" x14ac:dyDescent="0.15">
      <c r="B99" s="35"/>
      <c r="C99" s="36"/>
      <c r="D99" s="110" t="s">
        <v>117</v>
      </c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226">
        <f>ROUND(AG87*AS99,2)</f>
        <v>0</v>
      </c>
      <c r="AH99" s="222"/>
      <c r="AI99" s="222"/>
      <c r="AJ99" s="222"/>
      <c r="AK99" s="222"/>
      <c r="AL99" s="222"/>
      <c r="AM99" s="222"/>
      <c r="AN99" s="222">
        <f>ROUND(AG99+AV99,2)</f>
        <v>0</v>
      </c>
      <c r="AO99" s="222"/>
      <c r="AP99" s="222"/>
      <c r="AQ99" s="37"/>
      <c r="AS99" s="111">
        <v>0</v>
      </c>
      <c r="AT99" s="112" t="s">
        <v>118</v>
      </c>
      <c r="AU99" s="112" t="s">
        <v>43</v>
      </c>
      <c r="AV99" s="113">
        <f>ROUND(IF(AU99="základná",AG99*L31,IF(AU99="znížená",AG99*L32,0)),2)</f>
        <v>0</v>
      </c>
      <c r="BV99" s="19" t="s">
        <v>119</v>
      </c>
      <c r="BY99" s="114">
        <f>IF(AU99="základná",AV99,0)</f>
        <v>0</v>
      </c>
      <c r="BZ99" s="114">
        <f>IF(AU99="znížená",AV99,0)</f>
        <v>0</v>
      </c>
      <c r="CA99" s="114">
        <v>0</v>
      </c>
      <c r="CB99" s="114">
        <v>0</v>
      </c>
      <c r="CC99" s="114">
        <v>0</v>
      </c>
      <c r="CD99" s="114">
        <f>IF(AU99="základná",AG99,0)</f>
        <v>0</v>
      </c>
      <c r="CE99" s="114">
        <f>IF(AU99="znížená",AG99,0)</f>
        <v>0</v>
      </c>
      <c r="CF99" s="114">
        <f>IF(AU99="zákl. prenesená",AG99,0)</f>
        <v>0</v>
      </c>
      <c r="CG99" s="114">
        <f>IF(AU99="zníž. prenesená",AG99,0)</f>
        <v>0</v>
      </c>
      <c r="CH99" s="114">
        <f>IF(AU99="nulová",AG99,0)</f>
        <v>0</v>
      </c>
      <c r="CI99" s="19">
        <f>IF(AU99="základná",1,IF(AU99="znížená",2,IF(AU99="zákl. prenesená",4,IF(AU99="zníž. prenesená",5,3))))</f>
        <v>1</v>
      </c>
      <c r="CJ99" s="19">
        <f>IF(AT99="stavebná časť",1,IF(8899="investičná časť",2,3))</f>
        <v>1</v>
      </c>
      <c r="CK99" s="19" t="str">
        <f>IF(D99="Vyplň vlastné","","x")</f>
        <v>x</v>
      </c>
    </row>
    <row r="100" spans="2:89" s="1" customFormat="1" ht="20" customHeight="1" x14ac:dyDescent="0.15">
      <c r="B100" s="35"/>
      <c r="C100" s="36"/>
      <c r="D100" s="224" t="s">
        <v>120</v>
      </c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36"/>
      <c r="AD100" s="36"/>
      <c r="AE100" s="36"/>
      <c r="AF100" s="36"/>
      <c r="AG100" s="226">
        <f>AG87*AS100</f>
        <v>0</v>
      </c>
      <c r="AH100" s="222"/>
      <c r="AI100" s="222"/>
      <c r="AJ100" s="222"/>
      <c r="AK100" s="222"/>
      <c r="AL100" s="222"/>
      <c r="AM100" s="222"/>
      <c r="AN100" s="222">
        <f>AG100+AV100</f>
        <v>0</v>
      </c>
      <c r="AO100" s="222"/>
      <c r="AP100" s="222"/>
      <c r="AQ100" s="37"/>
      <c r="AS100" s="115">
        <v>0</v>
      </c>
      <c r="AT100" s="116" t="s">
        <v>118</v>
      </c>
      <c r="AU100" s="116" t="s">
        <v>43</v>
      </c>
      <c r="AV100" s="104">
        <f>ROUND(IF(AU100="nulová",0,IF(OR(AU100="základná",AU100="zákl. prenesená"),AG100*L31,AG100*L32)),2)</f>
        <v>0</v>
      </c>
      <c r="BV100" s="19" t="s">
        <v>121</v>
      </c>
      <c r="BY100" s="114">
        <f>IF(AU100="základná",AV100,0)</f>
        <v>0</v>
      </c>
      <c r="BZ100" s="114">
        <f>IF(AU100="znížená",AV100,0)</f>
        <v>0</v>
      </c>
      <c r="CA100" s="114">
        <f>IF(AU100="zákl. prenesená",AV100,0)</f>
        <v>0</v>
      </c>
      <c r="CB100" s="114">
        <f>IF(AU100="zníž. prenesená",AV100,0)</f>
        <v>0</v>
      </c>
      <c r="CC100" s="114">
        <f>IF(AU100="nulová",AV100,0)</f>
        <v>0</v>
      </c>
      <c r="CD100" s="114">
        <f>IF(AU100="základná",AG100,0)</f>
        <v>0</v>
      </c>
      <c r="CE100" s="114">
        <f>IF(AU100="znížená",AG100,0)</f>
        <v>0</v>
      </c>
      <c r="CF100" s="114">
        <f>IF(AU100="zákl. prenesená",AG100,0)</f>
        <v>0</v>
      </c>
      <c r="CG100" s="114">
        <f>IF(AU100="zníž. prenesená",AG100,0)</f>
        <v>0</v>
      </c>
      <c r="CH100" s="114">
        <f>IF(AU100="nulová",AG100,0)</f>
        <v>0</v>
      </c>
      <c r="CI100" s="19">
        <f>IF(AU100="základná",1,IF(AU100="znížená",2,IF(AU100="zákl. prenesená",4,IF(AU100="zníž. prenesená",5,3))))</f>
        <v>1</v>
      </c>
      <c r="CJ100" s="19">
        <f>IF(AT100="stavebná časť",1,IF(88100="investičná časť",2,3))</f>
        <v>1</v>
      </c>
      <c r="CK100" s="19" t="str">
        <f>IF(D100="Vyplň vlastné","","x")</f>
        <v/>
      </c>
    </row>
    <row r="101" spans="2:89" s="1" customFormat="1" ht="20" customHeight="1" x14ac:dyDescent="0.15">
      <c r="B101" s="35"/>
      <c r="C101" s="36"/>
      <c r="D101" s="224" t="s">
        <v>120</v>
      </c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5"/>
      <c r="AA101" s="225"/>
      <c r="AB101" s="225"/>
      <c r="AC101" s="36"/>
      <c r="AD101" s="36"/>
      <c r="AE101" s="36"/>
      <c r="AF101" s="36"/>
      <c r="AG101" s="226">
        <f>AG87*AS101</f>
        <v>0</v>
      </c>
      <c r="AH101" s="222"/>
      <c r="AI101" s="222"/>
      <c r="AJ101" s="222"/>
      <c r="AK101" s="222"/>
      <c r="AL101" s="222"/>
      <c r="AM101" s="222"/>
      <c r="AN101" s="222">
        <f>AG101+AV101</f>
        <v>0</v>
      </c>
      <c r="AO101" s="222"/>
      <c r="AP101" s="222"/>
      <c r="AQ101" s="37"/>
      <c r="AS101" s="115">
        <v>0</v>
      </c>
      <c r="AT101" s="116" t="s">
        <v>118</v>
      </c>
      <c r="AU101" s="116" t="s">
        <v>43</v>
      </c>
      <c r="AV101" s="104">
        <f>ROUND(IF(AU101="nulová",0,IF(OR(AU101="základná",AU101="zákl. prenesená"),AG101*L31,AG101*L32)),2)</f>
        <v>0</v>
      </c>
      <c r="BV101" s="19" t="s">
        <v>121</v>
      </c>
      <c r="BY101" s="114">
        <f>IF(AU101="základná",AV101,0)</f>
        <v>0</v>
      </c>
      <c r="BZ101" s="114">
        <f>IF(AU101="znížená",AV101,0)</f>
        <v>0</v>
      </c>
      <c r="CA101" s="114">
        <f>IF(AU101="zákl. prenesená",AV101,0)</f>
        <v>0</v>
      </c>
      <c r="CB101" s="114">
        <f>IF(AU101="zníž. prenesená",AV101,0)</f>
        <v>0</v>
      </c>
      <c r="CC101" s="114">
        <f>IF(AU101="nulová",AV101,0)</f>
        <v>0</v>
      </c>
      <c r="CD101" s="114">
        <f>IF(AU101="základná",AG101,0)</f>
        <v>0</v>
      </c>
      <c r="CE101" s="114">
        <f>IF(AU101="znížená",AG101,0)</f>
        <v>0</v>
      </c>
      <c r="CF101" s="114">
        <f>IF(AU101="zákl. prenesená",AG101,0)</f>
        <v>0</v>
      </c>
      <c r="CG101" s="114">
        <f>IF(AU101="zníž. prenesená",AG101,0)</f>
        <v>0</v>
      </c>
      <c r="CH101" s="114">
        <f>IF(AU101="nulová",AG101,0)</f>
        <v>0</v>
      </c>
      <c r="CI101" s="19">
        <f>IF(AU101="základná",1,IF(AU101="znížená",2,IF(AU101="zákl. prenesená",4,IF(AU101="zníž. prenesená",5,3))))</f>
        <v>1</v>
      </c>
      <c r="CJ101" s="19">
        <f>IF(AT101="stavebná časť",1,IF(88101="investičná časť",2,3))</f>
        <v>1</v>
      </c>
      <c r="CK101" s="19" t="str">
        <f>IF(D101="Vyplň vlastné","","x")</f>
        <v/>
      </c>
    </row>
    <row r="102" spans="2:89" s="1" customFormat="1" ht="20" customHeight="1" x14ac:dyDescent="0.15">
      <c r="B102" s="35"/>
      <c r="C102" s="36"/>
      <c r="D102" s="224" t="s">
        <v>120</v>
      </c>
      <c r="E102" s="225"/>
      <c r="F102" s="225"/>
      <c r="G102" s="225"/>
      <c r="H102" s="225"/>
      <c r="I102" s="225"/>
      <c r="J102" s="225"/>
      <c r="K102" s="225"/>
      <c r="L102" s="225"/>
      <c r="M102" s="225"/>
      <c r="N102" s="225"/>
      <c r="O102" s="225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5"/>
      <c r="AA102" s="225"/>
      <c r="AB102" s="225"/>
      <c r="AC102" s="36"/>
      <c r="AD102" s="36"/>
      <c r="AE102" s="36"/>
      <c r="AF102" s="36"/>
      <c r="AG102" s="226">
        <f>AG87*AS102</f>
        <v>0</v>
      </c>
      <c r="AH102" s="222"/>
      <c r="AI102" s="222"/>
      <c r="AJ102" s="222"/>
      <c r="AK102" s="222"/>
      <c r="AL102" s="222"/>
      <c r="AM102" s="222"/>
      <c r="AN102" s="222">
        <f>AG102+AV102</f>
        <v>0</v>
      </c>
      <c r="AO102" s="222"/>
      <c r="AP102" s="222"/>
      <c r="AQ102" s="37"/>
      <c r="AS102" s="117">
        <v>0</v>
      </c>
      <c r="AT102" s="118" t="s">
        <v>118</v>
      </c>
      <c r="AU102" s="118" t="s">
        <v>43</v>
      </c>
      <c r="AV102" s="109">
        <f>ROUND(IF(AU102="nulová",0,IF(OR(AU102="základná",AU102="zákl. prenesená"),AG102*L31,AG102*L32)),2)</f>
        <v>0</v>
      </c>
      <c r="BV102" s="19" t="s">
        <v>121</v>
      </c>
      <c r="BY102" s="114">
        <f>IF(AU102="základná",AV102,0)</f>
        <v>0</v>
      </c>
      <c r="BZ102" s="114">
        <f>IF(AU102="znížená",AV102,0)</f>
        <v>0</v>
      </c>
      <c r="CA102" s="114">
        <f>IF(AU102="zákl. prenesená",AV102,0)</f>
        <v>0</v>
      </c>
      <c r="CB102" s="114">
        <f>IF(AU102="zníž. prenesená",AV102,0)</f>
        <v>0</v>
      </c>
      <c r="CC102" s="114">
        <f>IF(AU102="nulová",AV102,0)</f>
        <v>0</v>
      </c>
      <c r="CD102" s="114">
        <f>IF(AU102="základná",AG102,0)</f>
        <v>0</v>
      </c>
      <c r="CE102" s="114">
        <f>IF(AU102="znížená",AG102,0)</f>
        <v>0</v>
      </c>
      <c r="CF102" s="114">
        <f>IF(AU102="zákl. prenesená",AG102,0)</f>
        <v>0</v>
      </c>
      <c r="CG102" s="114">
        <f>IF(AU102="zníž. prenesená",AG102,0)</f>
        <v>0</v>
      </c>
      <c r="CH102" s="114">
        <f>IF(AU102="nulová",AG102,0)</f>
        <v>0</v>
      </c>
      <c r="CI102" s="19">
        <f>IF(AU102="základná",1,IF(AU102="znížená",2,IF(AU102="zákl. prenesená",4,IF(AU102="zníž. prenesená",5,3))))</f>
        <v>1</v>
      </c>
      <c r="CJ102" s="19">
        <f>IF(AT102="stavebná časť",1,IF(88102="investičná časť",2,3))</f>
        <v>1</v>
      </c>
      <c r="CK102" s="19" t="str">
        <f>IF(D102="Vyplň vlastné","","x")</f>
        <v/>
      </c>
    </row>
    <row r="103" spans="2:89" s="1" customFormat="1" ht="11" customHeight="1" x14ac:dyDescent="0.15">
      <c r="B103" s="35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2:89" s="1" customFormat="1" ht="30" customHeight="1" x14ac:dyDescent="0.15">
      <c r="B104" s="35"/>
      <c r="C104" s="119" t="s">
        <v>122</v>
      </c>
      <c r="D104" s="120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120"/>
      <c r="V104" s="120"/>
      <c r="W104" s="120"/>
      <c r="X104" s="120"/>
      <c r="Y104" s="120"/>
      <c r="Z104" s="120"/>
      <c r="AA104" s="120"/>
      <c r="AB104" s="120"/>
      <c r="AC104" s="120"/>
      <c r="AD104" s="120"/>
      <c r="AE104" s="120"/>
      <c r="AF104" s="120"/>
      <c r="AG104" s="227">
        <f>ROUND(AG87+AG98,2)</f>
        <v>0</v>
      </c>
      <c r="AH104" s="227"/>
      <c r="AI104" s="227"/>
      <c r="AJ104" s="227"/>
      <c r="AK104" s="227"/>
      <c r="AL104" s="227"/>
      <c r="AM104" s="227"/>
      <c r="AN104" s="227">
        <f>AN87+AN98</f>
        <v>0</v>
      </c>
      <c r="AO104" s="227"/>
      <c r="AP104" s="227"/>
      <c r="AQ104" s="37"/>
    </row>
    <row r="105" spans="2:89" s="1" customFormat="1" ht="7" customHeight="1" x14ac:dyDescent="0.15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1"/>
    </row>
  </sheetData>
  <mergeCells count="90">
    <mergeCell ref="AG104:AM104"/>
    <mergeCell ref="AN104:AP104"/>
    <mergeCell ref="AR2:BE2"/>
    <mergeCell ref="AG99:AM99"/>
    <mergeCell ref="AN99:AP99"/>
    <mergeCell ref="AN93:AP93"/>
    <mergeCell ref="AG93:AM93"/>
    <mergeCell ref="AN91:AP91"/>
    <mergeCell ref="AG91:AM91"/>
    <mergeCell ref="AN89:AP89"/>
    <mergeCell ref="AG89:AM89"/>
    <mergeCell ref="C76:AP76"/>
    <mergeCell ref="L78:AO78"/>
    <mergeCell ref="AM82:AP82"/>
    <mergeCell ref="D101:AB101"/>
    <mergeCell ref="AG101:AM101"/>
    <mergeCell ref="AN101:AP101"/>
    <mergeCell ref="D102:AB102"/>
    <mergeCell ref="AG102:AM102"/>
    <mergeCell ref="AN102:AP102"/>
    <mergeCell ref="D100:AB100"/>
    <mergeCell ref="AG100:AM100"/>
    <mergeCell ref="AN100:AP100"/>
    <mergeCell ref="AN95:AP95"/>
    <mergeCell ref="AG95:AM95"/>
    <mergeCell ref="F95:J95"/>
    <mergeCell ref="L95:AF95"/>
    <mergeCell ref="AN96:AP96"/>
    <mergeCell ref="AG96:AM96"/>
    <mergeCell ref="E96:I96"/>
    <mergeCell ref="K96:AF96"/>
    <mergeCell ref="AG98:AM98"/>
    <mergeCell ref="AN98:AP98"/>
    <mergeCell ref="E93:I93"/>
    <mergeCell ref="K93:AF93"/>
    <mergeCell ref="AN94:AP94"/>
    <mergeCell ref="AG94:AM94"/>
    <mergeCell ref="F94:J94"/>
    <mergeCell ref="L94:AF94"/>
    <mergeCell ref="E91:I91"/>
    <mergeCell ref="K91:AF91"/>
    <mergeCell ref="AN92:AP92"/>
    <mergeCell ref="AG92:AM92"/>
    <mergeCell ref="E92:I92"/>
    <mergeCell ref="K92:AF92"/>
    <mergeCell ref="E89:I89"/>
    <mergeCell ref="K89:AF89"/>
    <mergeCell ref="AN90:AP90"/>
    <mergeCell ref="AG90:AM90"/>
    <mergeCell ref="E90:I90"/>
    <mergeCell ref="K90:AF90"/>
    <mergeCell ref="C85:G85"/>
    <mergeCell ref="I85:AF85"/>
    <mergeCell ref="AG85:AM85"/>
    <mergeCell ref="AN85:AP85"/>
    <mergeCell ref="AN88:AP88"/>
    <mergeCell ref="AG88:AM88"/>
    <mergeCell ref="D88:H88"/>
    <mergeCell ref="J88:AF88"/>
    <mergeCell ref="AG87:AM87"/>
    <mergeCell ref="AN87:AP87"/>
    <mergeCell ref="AS82:AT84"/>
    <mergeCell ref="AM83:AP83"/>
    <mergeCell ref="L35:O35"/>
    <mergeCell ref="W35:AE35"/>
    <mergeCell ref="AK35:AO35"/>
    <mergeCell ref="X37:AB37"/>
    <mergeCell ref="AK37:AO37"/>
    <mergeCell ref="L33:O33"/>
    <mergeCell ref="W33:AE33"/>
    <mergeCell ref="AK33:AO33"/>
    <mergeCell ref="L34:O34"/>
    <mergeCell ref="W34:AE34"/>
    <mergeCell ref="AK34:AO34"/>
    <mergeCell ref="C2:AP2"/>
    <mergeCell ref="C4:AP4"/>
    <mergeCell ref="BE5:BE34"/>
    <mergeCell ref="K5:AO5"/>
    <mergeCell ref="K6:AO6"/>
    <mergeCell ref="E14:AJ14"/>
    <mergeCell ref="E23:AN23"/>
    <mergeCell ref="AK26:AO26"/>
    <mergeCell ref="AK27:AO27"/>
    <mergeCell ref="AK29:AO29"/>
    <mergeCell ref="L31:O31"/>
    <mergeCell ref="W31:AE31"/>
    <mergeCell ref="AK31:AO31"/>
    <mergeCell ref="L32:O32"/>
    <mergeCell ref="W32:AE32"/>
    <mergeCell ref="AK32:AO32"/>
  </mergeCells>
  <dataValidations count="2">
    <dataValidation type="list" allowBlank="1" showInputMessage="1" showErrorMessage="1" error="Povolené sú hodnoty základná, znížená, nulová." sqref="AU99:AU103" xr:uid="{00000000-0002-0000-0000-000000000000}">
      <formula1>"základná, znížená, nulová"</formula1>
    </dataValidation>
    <dataValidation type="list" allowBlank="1" showInputMessage="1" showErrorMessage="1" error="Povolené sú hodnoty stavebná časť, technologická časť, investičná časť." sqref="AT99:AT103" xr:uid="{00000000-0002-0000-0000-000001000000}">
      <formula1>"stavebná časť, technologická časť, investičná časť"</formula1>
    </dataValidation>
  </dataValidations>
  <hyperlinks>
    <hyperlink ref="K1:S1" location="C2" display="1) Súhrnný list stavby" xr:uid="{00000000-0004-0000-0000-000000000000}"/>
    <hyperlink ref="W1:AF1" location="C87" display="2) Rekapitulácia objektov" xr:uid="{00000000-0004-0000-0000-000001000000}"/>
    <hyperlink ref="A89" location="'Časť.1 - STAVEBNÁ ČASŤ '!C2" display="/" xr:uid="{00000000-0004-0000-0000-000002000000}"/>
    <hyperlink ref="A90" location="'Časť 2. - ZDRAVOTECHNIKA'!C2" display="/" xr:uid="{00000000-0004-0000-0000-000003000000}"/>
    <hyperlink ref="A91" location="'Časť 3. - KANALIZAČNÁ PRÍ...'!C2" display="/" xr:uid="{00000000-0004-0000-0000-000004000000}"/>
    <hyperlink ref="A92" location="'Časť 4. - VYKUROVANIE'!C2" display="/" xr:uid="{00000000-0004-0000-0000-000005000000}"/>
    <hyperlink ref="A94" location="'a) - Elektroinštalácia'!C2" display="/" xr:uid="{00000000-0004-0000-0000-000006000000}"/>
    <hyperlink ref="A95" location="'b) - Bleskozvod'!C2" display="/" xr:uid="{00000000-0004-0000-0000-000007000000}"/>
    <hyperlink ref="A96" location="'Časť 6. - NTL PLYNOVOD'!C2" display="/" xr:uid="{00000000-0004-0000-0000-000008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N334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91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s="1" customFormat="1" ht="32.75" customHeight="1" x14ac:dyDescent="0.15">
      <c r="B8" s="35"/>
      <c r="C8" s="36"/>
      <c r="D8" s="29" t="s">
        <v>131</v>
      </c>
      <c r="E8" s="36"/>
      <c r="F8" s="192" t="s">
        <v>132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36"/>
      <c r="R8" s="37"/>
    </row>
    <row r="9" spans="1:66" s="1" customFormat="1" ht="14.5" customHeight="1" x14ac:dyDescent="0.15">
      <c r="B9" s="35"/>
      <c r="C9" s="36"/>
      <c r="D9" s="30" t="s">
        <v>18</v>
      </c>
      <c r="E9" s="36"/>
      <c r="F9" s="28" t="s">
        <v>5</v>
      </c>
      <c r="G9" s="36"/>
      <c r="H9" s="36"/>
      <c r="I9" s="36"/>
      <c r="J9" s="36"/>
      <c r="K9" s="36"/>
      <c r="L9" s="36"/>
      <c r="M9" s="30" t="s">
        <v>19</v>
      </c>
      <c r="N9" s="36"/>
      <c r="O9" s="28" t="s">
        <v>5</v>
      </c>
      <c r="P9" s="36"/>
      <c r="Q9" s="36"/>
      <c r="R9" s="37"/>
    </row>
    <row r="10" spans="1:66" s="1" customFormat="1" ht="14.5" customHeight="1" x14ac:dyDescent="0.15">
      <c r="B10" s="35"/>
      <c r="C10" s="36"/>
      <c r="D10" s="30" t="s">
        <v>20</v>
      </c>
      <c r="E10" s="36"/>
      <c r="F10" s="28" t="s">
        <v>21</v>
      </c>
      <c r="G10" s="36"/>
      <c r="H10" s="36"/>
      <c r="I10" s="36"/>
      <c r="J10" s="36"/>
      <c r="K10" s="36"/>
      <c r="L10" s="36"/>
      <c r="M10" s="30" t="s">
        <v>22</v>
      </c>
      <c r="N10" s="36"/>
      <c r="O10" s="236">
        <f>'Rekapitulácia stavby'!AN8</f>
        <v>0</v>
      </c>
      <c r="P10" s="237"/>
      <c r="Q10" s="36"/>
      <c r="R10" s="37"/>
    </row>
    <row r="11" spans="1:66" s="1" customFormat="1" ht="11" customHeight="1" x14ac:dyDescent="0.15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7"/>
    </row>
    <row r="12" spans="1:66" s="1" customFormat="1" ht="14.5" customHeight="1" x14ac:dyDescent="0.15">
      <c r="B12" s="35"/>
      <c r="C12" s="36"/>
      <c r="D12" s="30" t="s">
        <v>23</v>
      </c>
      <c r="E12" s="36"/>
      <c r="F12" s="36"/>
      <c r="G12" s="36"/>
      <c r="H12" s="36"/>
      <c r="I12" s="36"/>
      <c r="J12" s="36"/>
      <c r="K12" s="36"/>
      <c r="L12" s="36"/>
      <c r="M12" s="30" t="s">
        <v>24</v>
      </c>
      <c r="N12" s="36"/>
      <c r="O12" s="190" t="s">
        <v>25</v>
      </c>
      <c r="P12" s="190"/>
      <c r="Q12" s="36"/>
      <c r="R12" s="37"/>
    </row>
    <row r="13" spans="1:66" s="1" customFormat="1" ht="18" customHeight="1" x14ac:dyDescent="0.15">
      <c r="B13" s="35"/>
      <c r="C13" s="36"/>
      <c r="D13" s="36"/>
      <c r="E13" s="28" t="s">
        <v>26</v>
      </c>
      <c r="F13" s="36"/>
      <c r="G13" s="36"/>
      <c r="H13" s="36"/>
      <c r="I13" s="36"/>
      <c r="J13" s="36"/>
      <c r="K13" s="36"/>
      <c r="L13" s="36"/>
      <c r="M13" s="30" t="s">
        <v>27</v>
      </c>
      <c r="N13" s="36"/>
      <c r="O13" s="190" t="s">
        <v>5</v>
      </c>
      <c r="P13" s="190"/>
      <c r="Q13" s="36"/>
      <c r="R13" s="37"/>
    </row>
    <row r="14" spans="1:66" s="1" customFormat="1" ht="7" customHeight="1" x14ac:dyDescent="0.15"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7"/>
    </row>
    <row r="15" spans="1:66" s="1" customFormat="1" ht="14.5" customHeight="1" x14ac:dyDescent="0.15">
      <c r="B15" s="35"/>
      <c r="C15" s="36"/>
      <c r="D15" s="30" t="s">
        <v>28</v>
      </c>
      <c r="E15" s="36"/>
      <c r="F15" s="36"/>
      <c r="G15" s="36"/>
      <c r="H15" s="36"/>
      <c r="I15" s="36"/>
      <c r="J15" s="36"/>
      <c r="K15" s="36"/>
      <c r="L15" s="36"/>
      <c r="M15" s="30" t="s">
        <v>24</v>
      </c>
      <c r="N15" s="36"/>
      <c r="O15" s="238" t="str">
        <f>IF('Rekapitulácia stavby'!AN13="","",'Rekapitulácia stavby'!AN13)</f>
        <v>Vyplň údaj</v>
      </c>
      <c r="P15" s="190"/>
      <c r="Q15" s="36"/>
      <c r="R15" s="37"/>
    </row>
    <row r="16" spans="1:66" s="1" customFormat="1" ht="18" customHeight="1" x14ac:dyDescent="0.15">
      <c r="B16" s="35"/>
      <c r="C16" s="36"/>
      <c r="D16" s="36"/>
      <c r="E16" s="238" t="str">
        <f>IF('Rekapitulácia stavby'!E14="","",'Rekapitulácia stavby'!E14)</f>
        <v>Vyplň údaj</v>
      </c>
      <c r="F16" s="239"/>
      <c r="G16" s="239"/>
      <c r="H16" s="239"/>
      <c r="I16" s="239"/>
      <c r="J16" s="239"/>
      <c r="K16" s="239"/>
      <c r="L16" s="239"/>
      <c r="M16" s="30" t="s">
        <v>27</v>
      </c>
      <c r="N16" s="36"/>
      <c r="O16" s="238" t="str">
        <f>IF('Rekapitulácia stavby'!AN14="","",'Rekapitulácia stavby'!AN14)</f>
        <v>Vyplň údaj</v>
      </c>
      <c r="P16" s="190"/>
      <c r="Q16" s="36"/>
      <c r="R16" s="37"/>
    </row>
    <row r="17" spans="2:18" s="1" customFormat="1" ht="7" customHeight="1" x14ac:dyDescent="0.15"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7"/>
    </row>
    <row r="18" spans="2:18" s="1" customFormat="1" ht="14.5" customHeight="1" x14ac:dyDescent="0.15">
      <c r="B18" s="35"/>
      <c r="C18" s="36"/>
      <c r="D18" s="30" t="s">
        <v>30</v>
      </c>
      <c r="E18" s="36"/>
      <c r="F18" s="36"/>
      <c r="G18" s="36"/>
      <c r="H18" s="36"/>
      <c r="I18" s="36"/>
      <c r="J18" s="36"/>
      <c r="K18" s="36"/>
      <c r="L18" s="36"/>
      <c r="M18" s="30" t="s">
        <v>24</v>
      </c>
      <c r="N18" s="36"/>
      <c r="O18" s="190" t="s">
        <v>31</v>
      </c>
      <c r="P18" s="190"/>
      <c r="Q18" s="36"/>
      <c r="R18" s="37"/>
    </row>
    <row r="19" spans="2:18" s="1" customFormat="1" ht="18" customHeight="1" x14ac:dyDescent="0.15">
      <c r="B19" s="35"/>
      <c r="C19" s="36"/>
      <c r="D19" s="36"/>
      <c r="E19" s="28" t="s">
        <v>32</v>
      </c>
      <c r="F19" s="36"/>
      <c r="G19" s="36"/>
      <c r="H19" s="36"/>
      <c r="I19" s="36"/>
      <c r="J19" s="36"/>
      <c r="K19" s="36"/>
      <c r="L19" s="36"/>
      <c r="M19" s="30" t="s">
        <v>27</v>
      </c>
      <c r="N19" s="36"/>
      <c r="O19" s="190" t="s">
        <v>33</v>
      </c>
      <c r="P19" s="190"/>
      <c r="Q19" s="36"/>
      <c r="R19" s="37"/>
    </row>
    <row r="20" spans="2:18" s="1" customFormat="1" ht="7" customHeight="1" x14ac:dyDescent="0.15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7"/>
    </row>
    <row r="21" spans="2:18" s="1" customFormat="1" ht="14.5" customHeight="1" x14ac:dyDescent="0.15">
      <c r="B21" s="35"/>
      <c r="C21" s="36"/>
      <c r="D21" s="30" t="s">
        <v>36</v>
      </c>
      <c r="E21" s="36"/>
      <c r="F21" s="36"/>
      <c r="G21" s="36"/>
      <c r="H21" s="36"/>
      <c r="I21" s="36"/>
      <c r="J21" s="36"/>
      <c r="K21" s="36"/>
      <c r="L21" s="36"/>
      <c r="M21" s="30" t="s">
        <v>24</v>
      </c>
      <c r="N21" s="36"/>
      <c r="O21" s="190" t="str">
        <f>IF('Rekapitulácia stavby'!AN19="","",'Rekapitulácia stavby'!AN19)</f>
        <v/>
      </c>
      <c r="P21" s="190"/>
      <c r="Q21" s="36"/>
      <c r="R21" s="37"/>
    </row>
    <row r="22" spans="2:18" s="1" customFormat="1" ht="18" customHeight="1" x14ac:dyDescent="0.15">
      <c r="B22" s="35"/>
      <c r="C22" s="36"/>
      <c r="D22" s="36"/>
      <c r="E22" s="28" t="str">
        <f>IF('Rekapitulácia stavby'!E20="","",'Rekapitulácia stavby'!E20)</f>
        <v xml:space="preserve"> </v>
      </c>
      <c r="F22" s="36"/>
      <c r="G22" s="36"/>
      <c r="H22" s="36"/>
      <c r="I22" s="36"/>
      <c r="J22" s="36"/>
      <c r="K22" s="36"/>
      <c r="L22" s="36"/>
      <c r="M22" s="30" t="s">
        <v>27</v>
      </c>
      <c r="N22" s="36"/>
      <c r="O22" s="190" t="str">
        <f>IF('Rekapitulácia stavby'!AN20="","",'Rekapitulácia stavby'!AN20)</f>
        <v/>
      </c>
      <c r="P22" s="190"/>
      <c r="Q22" s="36"/>
      <c r="R22" s="37"/>
    </row>
    <row r="23" spans="2:18" s="1" customFormat="1" ht="7" customHeight="1" x14ac:dyDescent="0.15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7"/>
    </row>
    <row r="24" spans="2:18" s="1" customFormat="1" ht="14.5" customHeight="1" x14ac:dyDescent="0.15">
      <c r="B24" s="35"/>
      <c r="C24" s="36"/>
      <c r="D24" s="30" t="s">
        <v>38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6.5" customHeight="1" x14ac:dyDescent="0.15">
      <c r="B25" s="35"/>
      <c r="C25" s="36"/>
      <c r="D25" s="36"/>
      <c r="E25" s="195" t="s">
        <v>5</v>
      </c>
      <c r="F25" s="195"/>
      <c r="G25" s="195"/>
      <c r="H25" s="195"/>
      <c r="I25" s="195"/>
      <c r="J25" s="195"/>
      <c r="K25" s="195"/>
      <c r="L25" s="195"/>
      <c r="M25" s="36"/>
      <c r="N25" s="36"/>
      <c r="O25" s="36"/>
      <c r="P25" s="36"/>
      <c r="Q25" s="36"/>
      <c r="R25" s="37"/>
    </row>
    <row r="26" spans="2:18" s="1" customFormat="1" ht="7" customHeight="1" x14ac:dyDescent="0.15"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36"/>
      <c r="R27" s="37"/>
    </row>
    <row r="28" spans="2:18" s="1" customFormat="1" ht="14.5" customHeight="1" x14ac:dyDescent="0.15">
      <c r="B28" s="35"/>
      <c r="C28" s="36"/>
      <c r="D28" s="122" t="s">
        <v>133</v>
      </c>
      <c r="E28" s="36"/>
      <c r="F28" s="36"/>
      <c r="G28" s="36"/>
      <c r="H28" s="36"/>
      <c r="I28" s="36"/>
      <c r="J28" s="36"/>
      <c r="K28" s="36"/>
      <c r="L28" s="36"/>
      <c r="M28" s="196">
        <f>N89</f>
        <v>0</v>
      </c>
      <c r="N28" s="196"/>
      <c r="O28" s="196"/>
      <c r="P28" s="196"/>
      <c r="Q28" s="36"/>
      <c r="R28" s="37"/>
    </row>
    <row r="29" spans="2:18" s="1" customFormat="1" ht="14.5" customHeight="1" x14ac:dyDescent="0.15">
      <c r="B29" s="35"/>
      <c r="C29" s="36"/>
      <c r="D29" s="34" t="s">
        <v>117</v>
      </c>
      <c r="E29" s="36"/>
      <c r="F29" s="36"/>
      <c r="G29" s="36"/>
      <c r="H29" s="36"/>
      <c r="I29" s="36"/>
      <c r="J29" s="36"/>
      <c r="K29" s="36"/>
      <c r="L29" s="36"/>
      <c r="M29" s="196">
        <f>N117</f>
        <v>0</v>
      </c>
      <c r="N29" s="196"/>
      <c r="O29" s="196"/>
      <c r="P29" s="196"/>
      <c r="Q29" s="36"/>
      <c r="R29" s="37"/>
    </row>
    <row r="30" spans="2:18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</row>
    <row r="31" spans="2:18" s="1" customFormat="1" ht="25.25" customHeight="1" x14ac:dyDescent="0.15">
      <c r="B31" s="35"/>
      <c r="C31" s="36"/>
      <c r="D31" s="123" t="s">
        <v>41</v>
      </c>
      <c r="E31" s="36"/>
      <c r="F31" s="36"/>
      <c r="G31" s="36"/>
      <c r="H31" s="36"/>
      <c r="I31" s="36"/>
      <c r="J31" s="36"/>
      <c r="K31" s="36"/>
      <c r="L31" s="36"/>
      <c r="M31" s="240">
        <f>ROUND(M28+M29,2)</f>
        <v>0</v>
      </c>
      <c r="N31" s="235"/>
      <c r="O31" s="235"/>
      <c r="P31" s="235"/>
      <c r="Q31" s="36"/>
      <c r="R31" s="37"/>
    </row>
    <row r="32" spans="2:18" s="1" customFormat="1" ht="7" customHeight="1" x14ac:dyDescent="0.15">
      <c r="B32" s="35"/>
      <c r="C32" s="36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36"/>
      <c r="R32" s="37"/>
    </row>
    <row r="33" spans="2:18" s="1" customFormat="1" ht="14.5" customHeight="1" x14ac:dyDescent="0.15">
      <c r="B33" s="35"/>
      <c r="C33" s="36"/>
      <c r="D33" s="42" t="s">
        <v>42</v>
      </c>
      <c r="E33" s="42" t="s">
        <v>43</v>
      </c>
      <c r="F33" s="43">
        <v>0.2</v>
      </c>
      <c r="G33" s="124" t="s">
        <v>44</v>
      </c>
      <c r="H33" s="241">
        <f>ROUND((((SUM(BE117:BE124)+SUM(BE143:BE329))+SUM(BE331:BE333))),2)</f>
        <v>0</v>
      </c>
      <c r="I33" s="235"/>
      <c r="J33" s="235"/>
      <c r="K33" s="36"/>
      <c r="L33" s="36"/>
      <c r="M33" s="241">
        <f>ROUND(((ROUND((SUM(BE117:BE124)+SUM(BE143:BE329)), 2)*F33)+SUM(BE331:BE333)*F33),2)</f>
        <v>0</v>
      </c>
      <c r="N33" s="235"/>
      <c r="O33" s="235"/>
      <c r="P33" s="235"/>
      <c r="Q33" s="36"/>
      <c r="R33" s="37"/>
    </row>
    <row r="34" spans="2:18" s="1" customFormat="1" ht="14.5" customHeight="1" x14ac:dyDescent="0.15">
      <c r="B34" s="35"/>
      <c r="C34" s="36"/>
      <c r="D34" s="36"/>
      <c r="E34" s="42" t="s">
        <v>45</v>
      </c>
      <c r="F34" s="43">
        <v>0.2</v>
      </c>
      <c r="G34" s="124" t="s">
        <v>44</v>
      </c>
      <c r="H34" s="241">
        <f>ROUND((((SUM(BF117:BF124)+SUM(BF143:BF329))+SUM(BF331:BF333))),2)</f>
        <v>0</v>
      </c>
      <c r="I34" s="235"/>
      <c r="J34" s="235"/>
      <c r="K34" s="36"/>
      <c r="L34" s="36"/>
      <c r="M34" s="241">
        <f>ROUND(((ROUND((SUM(BF117:BF124)+SUM(BF143:BF329)), 2)*F34)+SUM(BF331:BF333)*F34),2)</f>
        <v>0</v>
      </c>
      <c r="N34" s="235"/>
      <c r="O34" s="235"/>
      <c r="P34" s="235"/>
      <c r="Q34" s="36"/>
      <c r="R34" s="37"/>
    </row>
    <row r="35" spans="2:18" s="1" customFormat="1" ht="14.5" hidden="1" customHeight="1" x14ac:dyDescent="0.15">
      <c r="B35" s="35"/>
      <c r="C35" s="36"/>
      <c r="D35" s="36"/>
      <c r="E35" s="42" t="s">
        <v>46</v>
      </c>
      <c r="F35" s="43">
        <v>0.2</v>
      </c>
      <c r="G35" s="124" t="s">
        <v>44</v>
      </c>
      <c r="H35" s="241">
        <f>ROUND((((SUM(BG117:BG124)+SUM(BG143:BG329))+SUM(BG331:BG333))),2)</f>
        <v>0</v>
      </c>
      <c r="I35" s="235"/>
      <c r="J35" s="235"/>
      <c r="K35" s="36"/>
      <c r="L35" s="36"/>
      <c r="M35" s="241"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47</v>
      </c>
      <c r="F36" s="43">
        <v>0.2</v>
      </c>
      <c r="G36" s="124" t="s">
        <v>44</v>
      </c>
      <c r="H36" s="241">
        <f>ROUND((((SUM(BH117:BH124)+SUM(BH143:BH329))+SUM(BH331:BH333))),2)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48</v>
      </c>
      <c r="F37" s="43">
        <v>0</v>
      </c>
      <c r="G37" s="124" t="s">
        <v>44</v>
      </c>
      <c r="H37" s="241">
        <f>ROUND((((SUM(BI117:BI124)+SUM(BI143:BI329))+SUM(BI331:BI333))),2)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7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</row>
    <row r="39" spans="2:18" s="1" customFormat="1" ht="25.25" customHeight="1" x14ac:dyDescent="0.15">
      <c r="B39" s="35"/>
      <c r="C39" s="120"/>
      <c r="D39" s="125" t="s">
        <v>49</v>
      </c>
      <c r="E39" s="75"/>
      <c r="F39" s="75"/>
      <c r="G39" s="126" t="s">
        <v>50</v>
      </c>
      <c r="H39" s="127" t="s">
        <v>51</v>
      </c>
      <c r="I39" s="75"/>
      <c r="J39" s="75"/>
      <c r="K39" s="75"/>
      <c r="L39" s="242">
        <f>SUM(M31:M37)</f>
        <v>0</v>
      </c>
      <c r="M39" s="242"/>
      <c r="N39" s="242"/>
      <c r="O39" s="242"/>
      <c r="P39" s="243"/>
      <c r="Q39" s="120"/>
      <c r="R39" s="37"/>
    </row>
    <row r="40" spans="2:18" s="1" customFormat="1" ht="14.5" customHeight="1" x14ac:dyDescent="0.15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4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s="1" customFormat="1" ht="37" customHeight="1" x14ac:dyDescent="0.15">
      <c r="B80" s="35"/>
      <c r="C80" s="69" t="s">
        <v>131</v>
      </c>
      <c r="D80" s="36"/>
      <c r="E80" s="36"/>
      <c r="F80" s="231" t="str">
        <f>F8</f>
        <v xml:space="preserve">Časť.1 - STAVEBNÁ ČASŤ </v>
      </c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36"/>
      <c r="R80" s="37"/>
    </row>
    <row r="81" spans="2:47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7"/>
    </row>
    <row r="82" spans="2:47" s="1" customFormat="1" ht="18" customHeight="1" x14ac:dyDescent="0.15">
      <c r="B82" s="35"/>
      <c r="C82" s="30" t="s">
        <v>20</v>
      </c>
      <c r="D82" s="36"/>
      <c r="E82" s="36"/>
      <c r="F82" s="28" t="str">
        <f>F10</f>
        <v>TERANY, 962 68, parc. č.: 1/5</v>
      </c>
      <c r="G82" s="36"/>
      <c r="H82" s="36"/>
      <c r="I82" s="36"/>
      <c r="J82" s="36"/>
      <c r="K82" s="30" t="s">
        <v>22</v>
      </c>
      <c r="L82" s="36"/>
      <c r="M82" s="237">
        <f>IF(O10="","",O10)</f>
        <v>0</v>
      </c>
      <c r="N82" s="237"/>
      <c r="O82" s="237"/>
      <c r="P82" s="237"/>
      <c r="Q82" s="36"/>
      <c r="R82" s="37"/>
    </row>
    <row r="83" spans="2:47" s="1" customFormat="1" ht="7" customHeight="1" x14ac:dyDescent="0.15"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7"/>
    </row>
    <row r="84" spans="2:47" s="1" customFormat="1" ht="12" x14ac:dyDescent="0.15">
      <c r="B84" s="35"/>
      <c r="C84" s="30" t="s">
        <v>23</v>
      </c>
      <c r="D84" s="36"/>
      <c r="E84" s="36"/>
      <c r="F84" s="28" t="str">
        <f>E13</f>
        <v>Obec Terany, Terany 116, PSČ: 962 68</v>
      </c>
      <c r="G84" s="36"/>
      <c r="H84" s="36"/>
      <c r="I84" s="36"/>
      <c r="J84" s="36"/>
      <c r="K84" s="30" t="s">
        <v>30</v>
      </c>
      <c r="L84" s="36"/>
      <c r="M84" s="190" t="str">
        <f>E19</f>
        <v>Cobra Bauart s.r.o. Športová 2/20, Balog nad Ipľom</v>
      </c>
      <c r="N84" s="190"/>
      <c r="O84" s="190"/>
      <c r="P84" s="190"/>
      <c r="Q84" s="190"/>
      <c r="R84" s="37"/>
    </row>
    <row r="85" spans="2:47" s="1" customFormat="1" ht="14.5" customHeight="1" x14ac:dyDescent="0.15">
      <c r="B85" s="35"/>
      <c r="C85" s="30" t="s">
        <v>28</v>
      </c>
      <c r="D85" s="36"/>
      <c r="E85" s="36"/>
      <c r="F85" s="28" t="str">
        <f>IF(E16="","",E16)</f>
        <v>Vyplň údaj</v>
      </c>
      <c r="G85" s="36"/>
      <c r="H85" s="36"/>
      <c r="I85" s="36"/>
      <c r="J85" s="36"/>
      <c r="K85" s="30" t="s">
        <v>36</v>
      </c>
      <c r="L85" s="36"/>
      <c r="M85" s="190" t="str">
        <f>E22</f>
        <v xml:space="preserve"> </v>
      </c>
      <c r="N85" s="190"/>
      <c r="O85" s="190"/>
      <c r="P85" s="190"/>
      <c r="Q85" s="190"/>
      <c r="R85" s="37"/>
    </row>
    <row r="86" spans="2:47" s="1" customFormat="1" ht="10.25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7"/>
    </row>
    <row r="87" spans="2:47" s="1" customFormat="1" ht="29.25" customHeight="1" x14ac:dyDescent="0.15">
      <c r="B87" s="35"/>
      <c r="C87" s="244" t="s">
        <v>135</v>
      </c>
      <c r="D87" s="245"/>
      <c r="E87" s="245"/>
      <c r="F87" s="245"/>
      <c r="G87" s="245"/>
      <c r="H87" s="120"/>
      <c r="I87" s="120"/>
      <c r="J87" s="120"/>
      <c r="K87" s="120"/>
      <c r="L87" s="120"/>
      <c r="M87" s="120"/>
      <c r="N87" s="244" t="s">
        <v>136</v>
      </c>
      <c r="O87" s="245"/>
      <c r="P87" s="245"/>
      <c r="Q87" s="245"/>
      <c r="R87" s="37"/>
    </row>
    <row r="88" spans="2:47" s="1" customFormat="1" ht="10.25" customHeight="1" x14ac:dyDescent="0.15"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7"/>
    </row>
    <row r="89" spans="2:47" s="1" customFormat="1" ht="29.25" customHeight="1" x14ac:dyDescent="0.15">
      <c r="B89" s="35"/>
      <c r="C89" s="128" t="s">
        <v>137</v>
      </c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220">
        <f>N143</f>
        <v>0</v>
      </c>
      <c r="O89" s="246"/>
      <c r="P89" s="246"/>
      <c r="Q89" s="246"/>
      <c r="R89" s="37"/>
      <c r="AU89" s="19" t="s">
        <v>138</v>
      </c>
    </row>
    <row r="90" spans="2:47" s="7" customFormat="1" ht="25" customHeight="1" x14ac:dyDescent="0.15">
      <c r="B90" s="129"/>
      <c r="C90" s="130"/>
      <c r="D90" s="131" t="s">
        <v>139</v>
      </c>
      <c r="E90" s="130"/>
      <c r="F90" s="130"/>
      <c r="G90" s="130"/>
      <c r="H90" s="130"/>
      <c r="I90" s="130"/>
      <c r="J90" s="130"/>
      <c r="K90" s="130"/>
      <c r="L90" s="130"/>
      <c r="M90" s="130"/>
      <c r="N90" s="247">
        <f>N144</f>
        <v>0</v>
      </c>
      <c r="O90" s="248"/>
      <c r="P90" s="248"/>
      <c r="Q90" s="248"/>
      <c r="R90" s="132"/>
    </row>
    <row r="91" spans="2:47" s="8" customFormat="1" ht="20" customHeight="1" x14ac:dyDescent="0.15">
      <c r="B91" s="133"/>
      <c r="C91" s="99"/>
      <c r="D91" s="110" t="s">
        <v>140</v>
      </c>
      <c r="E91" s="99"/>
      <c r="F91" s="99"/>
      <c r="G91" s="99"/>
      <c r="H91" s="99"/>
      <c r="I91" s="99"/>
      <c r="J91" s="99"/>
      <c r="K91" s="99"/>
      <c r="L91" s="99"/>
      <c r="M91" s="99"/>
      <c r="N91" s="222">
        <f>N145</f>
        <v>0</v>
      </c>
      <c r="O91" s="223"/>
      <c r="P91" s="223"/>
      <c r="Q91" s="223"/>
      <c r="R91" s="134"/>
    </row>
    <row r="92" spans="2:47" s="8" customFormat="1" ht="20" customHeight="1" x14ac:dyDescent="0.15">
      <c r="B92" s="133"/>
      <c r="C92" s="99"/>
      <c r="D92" s="110" t="s">
        <v>141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N153</f>
        <v>0</v>
      </c>
      <c r="O92" s="223"/>
      <c r="P92" s="223"/>
      <c r="Q92" s="223"/>
      <c r="R92" s="134"/>
    </row>
    <row r="93" spans="2:47" s="8" customFormat="1" ht="20" customHeight="1" x14ac:dyDescent="0.15">
      <c r="B93" s="133"/>
      <c r="C93" s="99"/>
      <c r="D93" s="110" t="s">
        <v>142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N165</f>
        <v>0</v>
      </c>
      <c r="O93" s="223"/>
      <c r="P93" s="223"/>
      <c r="Q93" s="223"/>
      <c r="R93" s="134"/>
    </row>
    <row r="94" spans="2:47" s="8" customFormat="1" ht="20" customHeight="1" x14ac:dyDescent="0.15">
      <c r="B94" s="133"/>
      <c r="C94" s="99"/>
      <c r="D94" s="110" t="s">
        <v>143</v>
      </c>
      <c r="E94" s="99"/>
      <c r="F94" s="99"/>
      <c r="G94" s="99"/>
      <c r="H94" s="99"/>
      <c r="I94" s="99"/>
      <c r="J94" s="99"/>
      <c r="K94" s="99"/>
      <c r="L94" s="99"/>
      <c r="M94" s="99"/>
      <c r="N94" s="222">
        <f>N179</f>
        <v>0</v>
      </c>
      <c r="O94" s="223"/>
      <c r="P94" s="223"/>
      <c r="Q94" s="223"/>
      <c r="R94" s="134"/>
    </row>
    <row r="95" spans="2:47" s="8" customFormat="1" ht="20" customHeight="1" x14ac:dyDescent="0.15">
      <c r="B95" s="133"/>
      <c r="C95" s="99"/>
      <c r="D95" s="110" t="s">
        <v>144</v>
      </c>
      <c r="E95" s="99"/>
      <c r="F95" s="99"/>
      <c r="G95" s="99"/>
      <c r="H95" s="99"/>
      <c r="I95" s="99"/>
      <c r="J95" s="99"/>
      <c r="K95" s="99"/>
      <c r="L95" s="99"/>
      <c r="M95" s="99"/>
      <c r="N95" s="222">
        <f>N191</f>
        <v>0</v>
      </c>
      <c r="O95" s="223"/>
      <c r="P95" s="223"/>
      <c r="Q95" s="223"/>
      <c r="R95" s="134"/>
    </row>
    <row r="96" spans="2:47" s="8" customFormat="1" ht="20" customHeight="1" x14ac:dyDescent="0.15">
      <c r="B96" s="133"/>
      <c r="C96" s="99"/>
      <c r="D96" s="110" t="s">
        <v>145</v>
      </c>
      <c r="E96" s="99"/>
      <c r="F96" s="99"/>
      <c r="G96" s="99"/>
      <c r="H96" s="99"/>
      <c r="I96" s="99"/>
      <c r="J96" s="99"/>
      <c r="K96" s="99"/>
      <c r="L96" s="99"/>
      <c r="M96" s="99"/>
      <c r="N96" s="222">
        <f>N229</f>
        <v>0</v>
      </c>
      <c r="O96" s="223"/>
      <c r="P96" s="223"/>
      <c r="Q96" s="223"/>
      <c r="R96" s="134"/>
    </row>
    <row r="97" spans="2:18" s="8" customFormat="1" ht="20" customHeight="1" x14ac:dyDescent="0.15">
      <c r="B97" s="133"/>
      <c r="C97" s="99"/>
      <c r="D97" s="110" t="s">
        <v>146</v>
      </c>
      <c r="E97" s="99"/>
      <c r="F97" s="99"/>
      <c r="G97" s="99"/>
      <c r="H97" s="99"/>
      <c r="I97" s="99"/>
      <c r="J97" s="99"/>
      <c r="K97" s="99"/>
      <c r="L97" s="99"/>
      <c r="M97" s="99"/>
      <c r="N97" s="222">
        <f>N242</f>
        <v>0</v>
      </c>
      <c r="O97" s="223"/>
      <c r="P97" s="223"/>
      <c r="Q97" s="223"/>
      <c r="R97" s="134"/>
    </row>
    <row r="98" spans="2:18" s="7" customFormat="1" ht="25" customHeight="1" x14ac:dyDescent="0.15">
      <c r="B98" s="129"/>
      <c r="C98" s="130"/>
      <c r="D98" s="131" t="s">
        <v>147</v>
      </c>
      <c r="E98" s="130"/>
      <c r="F98" s="130"/>
      <c r="G98" s="130"/>
      <c r="H98" s="130"/>
      <c r="I98" s="130"/>
      <c r="J98" s="130"/>
      <c r="K98" s="130"/>
      <c r="L98" s="130"/>
      <c r="M98" s="130"/>
      <c r="N98" s="247">
        <f>N244</f>
        <v>0</v>
      </c>
      <c r="O98" s="248"/>
      <c r="P98" s="248"/>
      <c r="Q98" s="248"/>
      <c r="R98" s="132"/>
    </row>
    <row r="99" spans="2:18" s="8" customFormat="1" ht="20" customHeight="1" x14ac:dyDescent="0.15">
      <c r="B99" s="133"/>
      <c r="C99" s="99"/>
      <c r="D99" s="110" t="s">
        <v>148</v>
      </c>
      <c r="E99" s="99"/>
      <c r="F99" s="99"/>
      <c r="G99" s="99"/>
      <c r="H99" s="99"/>
      <c r="I99" s="99"/>
      <c r="J99" s="99"/>
      <c r="K99" s="99"/>
      <c r="L99" s="99"/>
      <c r="M99" s="99"/>
      <c r="N99" s="222">
        <f>N245</f>
        <v>0</v>
      </c>
      <c r="O99" s="223"/>
      <c r="P99" s="223"/>
      <c r="Q99" s="223"/>
      <c r="R99" s="134"/>
    </row>
    <row r="100" spans="2:18" s="8" customFormat="1" ht="14.75" customHeight="1" x14ac:dyDescent="0.15">
      <c r="B100" s="133"/>
      <c r="C100" s="99"/>
      <c r="D100" s="110" t="s">
        <v>149</v>
      </c>
      <c r="E100" s="99"/>
      <c r="F100" s="99"/>
      <c r="G100" s="99"/>
      <c r="H100" s="99"/>
      <c r="I100" s="99"/>
      <c r="J100" s="99"/>
      <c r="K100" s="99"/>
      <c r="L100" s="99"/>
      <c r="M100" s="99"/>
      <c r="N100" s="222">
        <f>N246</f>
        <v>0</v>
      </c>
      <c r="O100" s="223"/>
      <c r="P100" s="223"/>
      <c r="Q100" s="223"/>
      <c r="R100" s="134"/>
    </row>
    <row r="101" spans="2:18" s="8" customFormat="1" ht="14.75" customHeight="1" x14ac:dyDescent="0.15">
      <c r="B101" s="133"/>
      <c r="C101" s="99"/>
      <c r="D101" s="110" t="s">
        <v>150</v>
      </c>
      <c r="E101" s="99"/>
      <c r="F101" s="99"/>
      <c r="G101" s="99"/>
      <c r="H101" s="99"/>
      <c r="I101" s="99"/>
      <c r="J101" s="99"/>
      <c r="K101" s="99"/>
      <c r="L101" s="99"/>
      <c r="M101" s="99"/>
      <c r="N101" s="222">
        <f>N252</f>
        <v>0</v>
      </c>
      <c r="O101" s="223"/>
      <c r="P101" s="223"/>
      <c r="Q101" s="223"/>
      <c r="R101" s="134"/>
    </row>
    <row r="102" spans="2:18" s="8" customFormat="1" ht="14.75" customHeight="1" x14ac:dyDescent="0.15">
      <c r="B102" s="133"/>
      <c r="C102" s="99"/>
      <c r="D102" s="110" t="s">
        <v>151</v>
      </c>
      <c r="E102" s="99"/>
      <c r="F102" s="99"/>
      <c r="G102" s="99"/>
      <c r="H102" s="99"/>
      <c r="I102" s="99"/>
      <c r="J102" s="99"/>
      <c r="K102" s="99"/>
      <c r="L102" s="99"/>
      <c r="M102" s="99"/>
      <c r="N102" s="222">
        <f>N260</f>
        <v>0</v>
      </c>
      <c r="O102" s="223"/>
      <c r="P102" s="223"/>
      <c r="Q102" s="223"/>
      <c r="R102" s="134"/>
    </row>
    <row r="103" spans="2:18" s="8" customFormat="1" ht="20" customHeight="1" x14ac:dyDescent="0.15">
      <c r="B103" s="133"/>
      <c r="C103" s="99"/>
      <c r="D103" s="110" t="s">
        <v>152</v>
      </c>
      <c r="E103" s="99"/>
      <c r="F103" s="99"/>
      <c r="G103" s="99"/>
      <c r="H103" s="99"/>
      <c r="I103" s="99"/>
      <c r="J103" s="99"/>
      <c r="K103" s="99"/>
      <c r="L103" s="99"/>
      <c r="M103" s="99"/>
      <c r="N103" s="222">
        <f>N264</f>
        <v>0</v>
      </c>
      <c r="O103" s="223"/>
      <c r="P103" s="223"/>
      <c r="Q103" s="223"/>
      <c r="R103" s="134"/>
    </row>
    <row r="104" spans="2:18" s="8" customFormat="1" ht="14.75" customHeight="1" x14ac:dyDescent="0.15">
      <c r="B104" s="133"/>
      <c r="C104" s="99"/>
      <c r="D104" s="110" t="s">
        <v>153</v>
      </c>
      <c r="E104" s="99"/>
      <c r="F104" s="99"/>
      <c r="G104" s="99"/>
      <c r="H104" s="99"/>
      <c r="I104" s="99"/>
      <c r="J104" s="99"/>
      <c r="K104" s="99"/>
      <c r="L104" s="99"/>
      <c r="M104" s="99"/>
      <c r="N104" s="222">
        <f>N265</f>
        <v>0</v>
      </c>
      <c r="O104" s="223"/>
      <c r="P104" s="223"/>
      <c r="Q104" s="223"/>
      <c r="R104" s="134"/>
    </row>
    <row r="105" spans="2:18" s="8" customFormat="1" ht="14.75" customHeight="1" x14ac:dyDescent="0.15">
      <c r="B105" s="133"/>
      <c r="C105" s="99"/>
      <c r="D105" s="110" t="s">
        <v>154</v>
      </c>
      <c r="E105" s="99"/>
      <c r="F105" s="99"/>
      <c r="G105" s="99"/>
      <c r="H105" s="99"/>
      <c r="I105" s="99"/>
      <c r="J105" s="99"/>
      <c r="K105" s="99"/>
      <c r="L105" s="99"/>
      <c r="M105" s="99"/>
      <c r="N105" s="222">
        <f>N272</f>
        <v>0</v>
      </c>
      <c r="O105" s="223"/>
      <c r="P105" s="223"/>
      <c r="Q105" s="223"/>
      <c r="R105" s="134"/>
    </row>
    <row r="106" spans="2:18" s="8" customFormat="1" ht="14.75" customHeight="1" x14ac:dyDescent="0.15">
      <c r="B106" s="133"/>
      <c r="C106" s="99"/>
      <c r="D106" s="110" t="s">
        <v>155</v>
      </c>
      <c r="E106" s="99"/>
      <c r="F106" s="99"/>
      <c r="G106" s="99"/>
      <c r="H106" s="99"/>
      <c r="I106" s="99"/>
      <c r="J106" s="99"/>
      <c r="K106" s="99"/>
      <c r="L106" s="99"/>
      <c r="M106" s="99"/>
      <c r="N106" s="222">
        <f>N281</f>
        <v>0</v>
      </c>
      <c r="O106" s="223"/>
      <c r="P106" s="223"/>
      <c r="Q106" s="223"/>
      <c r="R106" s="134"/>
    </row>
    <row r="107" spans="2:18" s="8" customFormat="1" ht="14.75" customHeight="1" x14ac:dyDescent="0.15">
      <c r="B107" s="133"/>
      <c r="C107" s="99"/>
      <c r="D107" s="110" t="s">
        <v>156</v>
      </c>
      <c r="E107" s="99"/>
      <c r="F107" s="99"/>
      <c r="G107" s="99"/>
      <c r="H107" s="99"/>
      <c r="I107" s="99"/>
      <c r="J107" s="99"/>
      <c r="K107" s="99"/>
      <c r="L107" s="99"/>
      <c r="M107" s="99"/>
      <c r="N107" s="222">
        <f>N293</f>
        <v>0</v>
      </c>
      <c r="O107" s="223"/>
      <c r="P107" s="223"/>
      <c r="Q107" s="223"/>
      <c r="R107" s="134"/>
    </row>
    <row r="108" spans="2:18" s="8" customFormat="1" ht="14.75" customHeight="1" x14ac:dyDescent="0.15">
      <c r="B108" s="133"/>
      <c r="C108" s="99"/>
      <c r="D108" s="110" t="s">
        <v>157</v>
      </c>
      <c r="E108" s="99"/>
      <c r="F108" s="99"/>
      <c r="G108" s="99"/>
      <c r="H108" s="99"/>
      <c r="I108" s="99"/>
      <c r="J108" s="99"/>
      <c r="K108" s="99"/>
      <c r="L108" s="99"/>
      <c r="M108" s="99"/>
      <c r="N108" s="222">
        <f>N299</f>
        <v>0</v>
      </c>
      <c r="O108" s="223"/>
      <c r="P108" s="223"/>
      <c r="Q108" s="223"/>
      <c r="R108" s="134"/>
    </row>
    <row r="109" spans="2:18" s="8" customFormat="1" ht="14.75" customHeight="1" x14ac:dyDescent="0.15">
      <c r="B109" s="133"/>
      <c r="C109" s="99"/>
      <c r="D109" s="110" t="s">
        <v>158</v>
      </c>
      <c r="E109" s="99"/>
      <c r="F109" s="99"/>
      <c r="G109" s="99"/>
      <c r="H109" s="99"/>
      <c r="I109" s="99"/>
      <c r="J109" s="99"/>
      <c r="K109" s="99"/>
      <c r="L109" s="99"/>
      <c r="M109" s="99"/>
      <c r="N109" s="222">
        <f>N309</f>
        <v>0</v>
      </c>
      <c r="O109" s="223"/>
      <c r="P109" s="223"/>
      <c r="Q109" s="223"/>
      <c r="R109" s="134"/>
    </row>
    <row r="110" spans="2:18" s="8" customFormat="1" ht="20" customHeight="1" x14ac:dyDescent="0.15">
      <c r="B110" s="133"/>
      <c r="C110" s="99"/>
      <c r="D110" s="110" t="s">
        <v>159</v>
      </c>
      <c r="E110" s="99"/>
      <c r="F110" s="99"/>
      <c r="G110" s="99"/>
      <c r="H110" s="99"/>
      <c r="I110" s="99"/>
      <c r="J110" s="99"/>
      <c r="K110" s="99"/>
      <c r="L110" s="99"/>
      <c r="M110" s="99"/>
      <c r="N110" s="222">
        <f>N313</f>
        <v>0</v>
      </c>
      <c r="O110" s="223"/>
      <c r="P110" s="223"/>
      <c r="Q110" s="223"/>
      <c r="R110" s="134"/>
    </row>
    <row r="111" spans="2:18" s="8" customFormat="1" ht="14.75" customHeight="1" x14ac:dyDescent="0.15">
      <c r="B111" s="133"/>
      <c r="C111" s="99"/>
      <c r="D111" s="110" t="s">
        <v>160</v>
      </c>
      <c r="E111" s="99"/>
      <c r="F111" s="99"/>
      <c r="G111" s="99"/>
      <c r="H111" s="99"/>
      <c r="I111" s="99"/>
      <c r="J111" s="99"/>
      <c r="K111" s="99"/>
      <c r="L111" s="99"/>
      <c r="M111" s="99"/>
      <c r="N111" s="222">
        <f>N314</f>
        <v>0</v>
      </c>
      <c r="O111" s="223"/>
      <c r="P111" s="223"/>
      <c r="Q111" s="223"/>
      <c r="R111" s="134"/>
    </row>
    <row r="112" spans="2:18" s="8" customFormat="1" ht="20" customHeight="1" x14ac:dyDescent="0.15">
      <c r="B112" s="133"/>
      <c r="C112" s="99"/>
      <c r="D112" s="110" t="s">
        <v>161</v>
      </c>
      <c r="E112" s="99"/>
      <c r="F112" s="99"/>
      <c r="G112" s="99"/>
      <c r="H112" s="99"/>
      <c r="I112" s="99"/>
      <c r="J112" s="99"/>
      <c r="K112" s="99"/>
      <c r="L112" s="99"/>
      <c r="M112" s="99"/>
      <c r="N112" s="222">
        <f>N323</f>
        <v>0</v>
      </c>
      <c r="O112" s="223"/>
      <c r="P112" s="223"/>
      <c r="Q112" s="223"/>
      <c r="R112" s="134"/>
    </row>
    <row r="113" spans="2:65" s="8" customFormat="1" ht="14.75" customHeight="1" x14ac:dyDescent="0.15">
      <c r="B113" s="133"/>
      <c r="C113" s="99"/>
      <c r="D113" s="110" t="s">
        <v>162</v>
      </c>
      <c r="E113" s="99"/>
      <c r="F113" s="99"/>
      <c r="G113" s="99"/>
      <c r="H113" s="99"/>
      <c r="I113" s="99"/>
      <c r="J113" s="99"/>
      <c r="K113" s="99"/>
      <c r="L113" s="99"/>
      <c r="M113" s="99"/>
      <c r="N113" s="222">
        <f>N324</f>
        <v>0</v>
      </c>
      <c r="O113" s="223"/>
      <c r="P113" s="223"/>
      <c r="Q113" s="223"/>
      <c r="R113" s="134"/>
    </row>
    <row r="114" spans="2:65" s="8" customFormat="1" ht="14.75" customHeight="1" x14ac:dyDescent="0.15">
      <c r="B114" s="133"/>
      <c r="C114" s="99"/>
      <c r="D114" s="110" t="s">
        <v>163</v>
      </c>
      <c r="E114" s="99"/>
      <c r="F114" s="99"/>
      <c r="G114" s="99"/>
      <c r="H114" s="99"/>
      <c r="I114" s="99"/>
      <c r="J114" s="99"/>
      <c r="K114" s="99"/>
      <c r="L114" s="99"/>
      <c r="M114" s="99"/>
      <c r="N114" s="222">
        <f>N328</f>
        <v>0</v>
      </c>
      <c r="O114" s="223"/>
      <c r="P114" s="223"/>
      <c r="Q114" s="223"/>
      <c r="R114" s="134"/>
    </row>
    <row r="115" spans="2:65" s="7" customFormat="1" ht="21.75" customHeight="1" x14ac:dyDescent="0.2">
      <c r="B115" s="129"/>
      <c r="C115" s="130"/>
      <c r="D115" s="131" t="s">
        <v>164</v>
      </c>
      <c r="E115" s="130"/>
      <c r="F115" s="130"/>
      <c r="G115" s="130"/>
      <c r="H115" s="130"/>
      <c r="I115" s="130"/>
      <c r="J115" s="130"/>
      <c r="K115" s="130"/>
      <c r="L115" s="130"/>
      <c r="M115" s="130"/>
      <c r="N115" s="249">
        <f>N330</f>
        <v>0</v>
      </c>
      <c r="O115" s="248"/>
      <c r="P115" s="248"/>
      <c r="Q115" s="248"/>
      <c r="R115" s="132"/>
    </row>
    <row r="116" spans="2:65" s="1" customFormat="1" ht="21.75" customHeight="1" x14ac:dyDescent="0.15">
      <c r="B116" s="35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7"/>
    </row>
    <row r="117" spans="2:65" s="1" customFormat="1" ht="29.25" customHeight="1" x14ac:dyDescent="0.15">
      <c r="B117" s="35"/>
      <c r="C117" s="128" t="s">
        <v>165</v>
      </c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246">
        <f>ROUND(N118+N119+N120+N121+N122+N123,2)</f>
        <v>0</v>
      </c>
      <c r="O117" s="250"/>
      <c r="P117" s="250"/>
      <c r="Q117" s="250"/>
      <c r="R117" s="37"/>
      <c r="T117" s="135"/>
      <c r="U117" s="136" t="s">
        <v>42</v>
      </c>
    </row>
    <row r="118" spans="2:65" s="1" customFormat="1" ht="18" customHeight="1" x14ac:dyDescent="0.15">
      <c r="B118" s="137"/>
      <c r="C118" s="138"/>
      <c r="D118" s="224" t="s">
        <v>166</v>
      </c>
      <c r="E118" s="251"/>
      <c r="F118" s="251"/>
      <c r="G118" s="251"/>
      <c r="H118" s="251"/>
      <c r="I118" s="138"/>
      <c r="J118" s="138"/>
      <c r="K118" s="138"/>
      <c r="L118" s="138"/>
      <c r="M118" s="138"/>
      <c r="N118" s="226">
        <f>ROUND(N89*T118,2)</f>
        <v>0</v>
      </c>
      <c r="O118" s="252"/>
      <c r="P118" s="252"/>
      <c r="Q118" s="252"/>
      <c r="R118" s="140"/>
      <c r="S118" s="141"/>
      <c r="T118" s="142"/>
      <c r="U118" s="143" t="s">
        <v>45</v>
      </c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  <c r="AW118" s="141"/>
      <c r="AX118" s="141"/>
      <c r="AY118" s="144" t="s">
        <v>167</v>
      </c>
      <c r="AZ118" s="141"/>
      <c r="BA118" s="141"/>
      <c r="BB118" s="141"/>
      <c r="BC118" s="141"/>
      <c r="BD118" s="141"/>
      <c r="BE118" s="145">
        <f t="shared" ref="BE118:BE123" si="0">IF(U118="základná",N118,0)</f>
        <v>0</v>
      </c>
      <c r="BF118" s="145">
        <f t="shared" ref="BF118:BF123" si="1">IF(U118="znížená",N118,0)</f>
        <v>0</v>
      </c>
      <c r="BG118" s="145">
        <f t="shared" ref="BG118:BG123" si="2">IF(U118="zákl. prenesená",N118,0)</f>
        <v>0</v>
      </c>
      <c r="BH118" s="145">
        <f t="shared" ref="BH118:BH123" si="3">IF(U118="zníž. prenesená",N118,0)</f>
        <v>0</v>
      </c>
      <c r="BI118" s="145">
        <f t="shared" ref="BI118:BI123" si="4">IF(U118="nulová",N118,0)</f>
        <v>0</v>
      </c>
      <c r="BJ118" s="144" t="s">
        <v>90</v>
      </c>
      <c r="BK118" s="141"/>
      <c r="BL118" s="141"/>
      <c r="BM118" s="141"/>
    </row>
    <row r="119" spans="2:65" s="1" customFormat="1" ht="18" customHeight="1" x14ac:dyDescent="0.15">
      <c r="B119" s="137"/>
      <c r="C119" s="138"/>
      <c r="D119" s="224" t="s">
        <v>168</v>
      </c>
      <c r="E119" s="251"/>
      <c r="F119" s="251"/>
      <c r="G119" s="251"/>
      <c r="H119" s="251"/>
      <c r="I119" s="138"/>
      <c r="J119" s="138"/>
      <c r="K119" s="138"/>
      <c r="L119" s="138"/>
      <c r="M119" s="138"/>
      <c r="N119" s="226">
        <f>ROUND(N89*T119,2)</f>
        <v>0</v>
      </c>
      <c r="O119" s="252"/>
      <c r="P119" s="252"/>
      <c r="Q119" s="252"/>
      <c r="R119" s="140"/>
      <c r="S119" s="141"/>
      <c r="T119" s="142"/>
      <c r="U119" s="143" t="s">
        <v>45</v>
      </c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1"/>
      <c r="AW119" s="141"/>
      <c r="AX119" s="141"/>
      <c r="AY119" s="144" t="s">
        <v>167</v>
      </c>
      <c r="AZ119" s="141"/>
      <c r="BA119" s="141"/>
      <c r="BB119" s="141"/>
      <c r="BC119" s="141"/>
      <c r="BD119" s="141"/>
      <c r="BE119" s="145">
        <f t="shared" si="0"/>
        <v>0</v>
      </c>
      <c r="BF119" s="145">
        <f t="shared" si="1"/>
        <v>0</v>
      </c>
      <c r="BG119" s="145">
        <f t="shared" si="2"/>
        <v>0</v>
      </c>
      <c r="BH119" s="145">
        <f t="shared" si="3"/>
        <v>0</v>
      </c>
      <c r="BI119" s="145">
        <f t="shared" si="4"/>
        <v>0</v>
      </c>
      <c r="BJ119" s="144" t="s">
        <v>90</v>
      </c>
      <c r="BK119" s="141"/>
      <c r="BL119" s="141"/>
      <c r="BM119" s="141"/>
    </row>
    <row r="120" spans="2:65" s="1" customFormat="1" ht="18" customHeight="1" x14ac:dyDescent="0.15">
      <c r="B120" s="137"/>
      <c r="C120" s="138"/>
      <c r="D120" s="224" t="s">
        <v>169</v>
      </c>
      <c r="E120" s="251"/>
      <c r="F120" s="251"/>
      <c r="G120" s="251"/>
      <c r="H120" s="251"/>
      <c r="I120" s="138"/>
      <c r="J120" s="138"/>
      <c r="K120" s="138"/>
      <c r="L120" s="138"/>
      <c r="M120" s="138"/>
      <c r="N120" s="226">
        <f>ROUND(N89*T120,2)</f>
        <v>0</v>
      </c>
      <c r="O120" s="252"/>
      <c r="P120" s="252"/>
      <c r="Q120" s="252"/>
      <c r="R120" s="140"/>
      <c r="S120" s="141"/>
      <c r="T120" s="142"/>
      <c r="U120" s="143" t="s">
        <v>45</v>
      </c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1"/>
      <c r="AW120" s="141"/>
      <c r="AX120" s="141"/>
      <c r="AY120" s="144" t="s">
        <v>167</v>
      </c>
      <c r="AZ120" s="141"/>
      <c r="BA120" s="141"/>
      <c r="BB120" s="141"/>
      <c r="BC120" s="141"/>
      <c r="BD120" s="141"/>
      <c r="BE120" s="145">
        <f t="shared" si="0"/>
        <v>0</v>
      </c>
      <c r="BF120" s="145">
        <f t="shared" si="1"/>
        <v>0</v>
      </c>
      <c r="BG120" s="145">
        <f t="shared" si="2"/>
        <v>0</v>
      </c>
      <c r="BH120" s="145">
        <f t="shared" si="3"/>
        <v>0</v>
      </c>
      <c r="BI120" s="145">
        <f t="shared" si="4"/>
        <v>0</v>
      </c>
      <c r="BJ120" s="144" t="s">
        <v>90</v>
      </c>
      <c r="BK120" s="141"/>
      <c r="BL120" s="141"/>
      <c r="BM120" s="141"/>
    </row>
    <row r="121" spans="2:65" s="1" customFormat="1" ht="18" customHeight="1" x14ac:dyDescent="0.15">
      <c r="B121" s="137"/>
      <c r="C121" s="138"/>
      <c r="D121" s="224" t="s">
        <v>170</v>
      </c>
      <c r="E121" s="251"/>
      <c r="F121" s="251"/>
      <c r="G121" s="251"/>
      <c r="H121" s="251"/>
      <c r="I121" s="138"/>
      <c r="J121" s="138"/>
      <c r="K121" s="138"/>
      <c r="L121" s="138"/>
      <c r="M121" s="138"/>
      <c r="N121" s="226">
        <f>ROUND(N89*T121,2)</f>
        <v>0</v>
      </c>
      <c r="O121" s="252"/>
      <c r="P121" s="252"/>
      <c r="Q121" s="252"/>
      <c r="R121" s="140"/>
      <c r="S121" s="141"/>
      <c r="T121" s="142"/>
      <c r="U121" s="143" t="s">
        <v>45</v>
      </c>
      <c r="V121" s="141"/>
      <c r="W121" s="141"/>
      <c r="X121" s="141"/>
      <c r="Y121" s="141"/>
      <c r="Z121" s="141"/>
      <c r="AA121" s="141"/>
      <c r="AB121" s="141"/>
      <c r="AC121" s="141"/>
      <c r="AD121" s="141"/>
      <c r="AE121" s="141"/>
      <c r="AF121" s="141"/>
      <c r="AG121" s="141"/>
      <c r="AH121" s="141"/>
      <c r="AI121" s="141"/>
      <c r="AJ121" s="141"/>
      <c r="AK121" s="141"/>
      <c r="AL121" s="141"/>
      <c r="AM121" s="141"/>
      <c r="AN121" s="141"/>
      <c r="AO121" s="141"/>
      <c r="AP121" s="141"/>
      <c r="AQ121" s="141"/>
      <c r="AR121" s="141"/>
      <c r="AS121" s="141"/>
      <c r="AT121" s="141"/>
      <c r="AU121" s="141"/>
      <c r="AV121" s="141"/>
      <c r="AW121" s="141"/>
      <c r="AX121" s="141"/>
      <c r="AY121" s="144" t="s">
        <v>167</v>
      </c>
      <c r="AZ121" s="141"/>
      <c r="BA121" s="141"/>
      <c r="BB121" s="141"/>
      <c r="BC121" s="141"/>
      <c r="BD121" s="141"/>
      <c r="BE121" s="145">
        <f t="shared" si="0"/>
        <v>0</v>
      </c>
      <c r="BF121" s="145">
        <f t="shared" si="1"/>
        <v>0</v>
      </c>
      <c r="BG121" s="145">
        <f t="shared" si="2"/>
        <v>0</v>
      </c>
      <c r="BH121" s="145">
        <f t="shared" si="3"/>
        <v>0</v>
      </c>
      <c r="BI121" s="145">
        <f t="shared" si="4"/>
        <v>0</v>
      </c>
      <c r="BJ121" s="144" t="s">
        <v>90</v>
      </c>
      <c r="BK121" s="141"/>
      <c r="BL121" s="141"/>
      <c r="BM121" s="141"/>
    </row>
    <row r="122" spans="2:65" s="1" customFormat="1" ht="18" customHeight="1" x14ac:dyDescent="0.15">
      <c r="B122" s="137"/>
      <c r="C122" s="138"/>
      <c r="D122" s="224" t="s">
        <v>171</v>
      </c>
      <c r="E122" s="251"/>
      <c r="F122" s="251"/>
      <c r="G122" s="251"/>
      <c r="H122" s="251"/>
      <c r="I122" s="138"/>
      <c r="J122" s="138"/>
      <c r="K122" s="138"/>
      <c r="L122" s="138"/>
      <c r="M122" s="138"/>
      <c r="N122" s="226">
        <f>ROUND(N89*T122,2)</f>
        <v>0</v>
      </c>
      <c r="O122" s="252"/>
      <c r="P122" s="252"/>
      <c r="Q122" s="252"/>
      <c r="R122" s="140"/>
      <c r="S122" s="141"/>
      <c r="T122" s="142"/>
      <c r="U122" s="143" t="s">
        <v>45</v>
      </c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1"/>
      <c r="AS122" s="141"/>
      <c r="AT122" s="141"/>
      <c r="AU122" s="141"/>
      <c r="AV122" s="141"/>
      <c r="AW122" s="141"/>
      <c r="AX122" s="141"/>
      <c r="AY122" s="144" t="s">
        <v>167</v>
      </c>
      <c r="AZ122" s="141"/>
      <c r="BA122" s="141"/>
      <c r="BB122" s="141"/>
      <c r="BC122" s="141"/>
      <c r="BD122" s="141"/>
      <c r="BE122" s="145">
        <f t="shared" si="0"/>
        <v>0</v>
      </c>
      <c r="BF122" s="145">
        <f t="shared" si="1"/>
        <v>0</v>
      </c>
      <c r="BG122" s="145">
        <f t="shared" si="2"/>
        <v>0</v>
      </c>
      <c r="BH122" s="145">
        <f t="shared" si="3"/>
        <v>0</v>
      </c>
      <c r="BI122" s="145">
        <f t="shared" si="4"/>
        <v>0</v>
      </c>
      <c r="BJ122" s="144" t="s">
        <v>90</v>
      </c>
      <c r="BK122" s="141"/>
      <c r="BL122" s="141"/>
      <c r="BM122" s="141"/>
    </row>
    <row r="123" spans="2:65" s="1" customFormat="1" ht="18" customHeight="1" x14ac:dyDescent="0.15">
      <c r="B123" s="137"/>
      <c r="C123" s="138"/>
      <c r="D123" s="139" t="s">
        <v>172</v>
      </c>
      <c r="E123" s="138"/>
      <c r="F123" s="138"/>
      <c r="G123" s="138"/>
      <c r="H123" s="138"/>
      <c r="I123" s="138"/>
      <c r="J123" s="138"/>
      <c r="K123" s="138"/>
      <c r="L123" s="138"/>
      <c r="M123" s="138"/>
      <c r="N123" s="226">
        <f>ROUND(N89*T123,2)</f>
        <v>0</v>
      </c>
      <c r="O123" s="252"/>
      <c r="P123" s="252"/>
      <c r="Q123" s="252"/>
      <c r="R123" s="140"/>
      <c r="S123" s="141"/>
      <c r="T123" s="146"/>
      <c r="U123" s="147" t="s">
        <v>45</v>
      </c>
      <c r="V123" s="141"/>
      <c r="W123" s="141"/>
      <c r="X123" s="141"/>
      <c r="Y123" s="141"/>
      <c r="Z123" s="141"/>
      <c r="AA123" s="141"/>
      <c r="AB123" s="141"/>
      <c r="AC123" s="141"/>
      <c r="AD123" s="141"/>
      <c r="AE123" s="141"/>
      <c r="AF123" s="141"/>
      <c r="AG123" s="141"/>
      <c r="AH123" s="141"/>
      <c r="AI123" s="141"/>
      <c r="AJ123" s="141"/>
      <c r="AK123" s="141"/>
      <c r="AL123" s="141"/>
      <c r="AM123" s="141"/>
      <c r="AN123" s="141"/>
      <c r="AO123" s="141"/>
      <c r="AP123" s="141"/>
      <c r="AQ123" s="141"/>
      <c r="AR123" s="141"/>
      <c r="AS123" s="141"/>
      <c r="AT123" s="141"/>
      <c r="AU123" s="141"/>
      <c r="AV123" s="141"/>
      <c r="AW123" s="141"/>
      <c r="AX123" s="141"/>
      <c r="AY123" s="144" t="s">
        <v>173</v>
      </c>
      <c r="AZ123" s="141"/>
      <c r="BA123" s="141"/>
      <c r="BB123" s="141"/>
      <c r="BC123" s="141"/>
      <c r="BD123" s="141"/>
      <c r="BE123" s="145">
        <f t="shared" si="0"/>
        <v>0</v>
      </c>
      <c r="BF123" s="145">
        <f t="shared" si="1"/>
        <v>0</v>
      </c>
      <c r="BG123" s="145">
        <f t="shared" si="2"/>
        <v>0</v>
      </c>
      <c r="BH123" s="145">
        <f t="shared" si="3"/>
        <v>0</v>
      </c>
      <c r="BI123" s="145">
        <f t="shared" si="4"/>
        <v>0</v>
      </c>
      <c r="BJ123" s="144" t="s">
        <v>90</v>
      </c>
      <c r="BK123" s="141"/>
      <c r="BL123" s="141"/>
      <c r="BM123" s="141"/>
    </row>
    <row r="124" spans="2:65" s="1" customFormat="1" x14ac:dyDescent="0.15">
      <c r="B124" s="35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7"/>
    </row>
    <row r="125" spans="2:65" s="1" customFormat="1" ht="29.25" customHeight="1" x14ac:dyDescent="0.15">
      <c r="B125" s="35"/>
      <c r="C125" s="119" t="s">
        <v>122</v>
      </c>
      <c r="D125" s="120"/>
      <c r="E125" s="120"/>
      <c r="F125" s="120"/>
      <c r="G125" s="120"/>
      <c r="H125" s="120"/>
      <c r="I125" s="120"/>
      <c r="J125" s="120"/>
      <c r="K125" s="120"/>
      <c r="L125" s="227">
        <f>ROUND(SUM(N89+N117),2)</f>
        <v>0</v>
      </c>
      <c r="M125" s="227"/>
      <c r="N125" s="227"/>
      <c r="O125" s="227"/>
      <c r="P125" s="227"/>
      <c r="Q125" s="227"/>
      <c r="R125" s="37"/>
    </row>
    <row r="126" spans="2:65" s="1" customFormat="1" ht="7" customHeight="1" x14ac:dyDescent="0.15">
      <c r="B126" s="59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1"/>
    </row>
    <row r="130" spans="2:63" s="1" customFormat="1" ht="7" customHeight="1" x14ac:dyDescent="0.15">
      <c r="B130" s="62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4"/>
    </row>
    <row r="131" spans="2:63" s="1" customFormat="1" ht="37" customHeight="1" x14ac:dyDescent="0.15">
      <c r="B131" s="35"/>
      <c r="C131" s="186" t="s">
        <v>174</v>
      </c>
      <c r="D131" s="235"/>
      <c r="E131" s="235"/>
      <c r="F131" s="235"/>
      <c r="G131" s="235"/>
      <c r="H131" s="235"/>
      <c r="I131" s="235"/>
      <c r="J131" s="235"/>
      <c r="K131" s="235"/>
      <c r="L131" s="235"/>
      <c r="M131" s="235"/>
      <c r="N131" s="235"/>
      <c r="O131" s="235"/>
      <c r="P131" s="235"/>
      <c r="Q131" s="235"/>
      <c r="R131" s="37"/>
    </row>
    <row r="132" spans="2:63" s="1" customFormat="1" ht="7" customHeight="1" x14ac:dyDescent="0.15">
      <c r="B132" s="35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7"/>
    </row>
    <row r="133" spans="2:63" s="1" customFormat="1" ht="30" customHeight="1" x14ac:dyDescent="0.15">
      <c r="B133" s="35"/>
      <c r="C133" s="30" t="s">
        <v>17</v>
      </c>
      <c r="D133" s="36"/>
      <c r="E133" s="36"/>
      <c r="F133" s="233" t="str">
        <f>F6</f>
        <v>PRESTAVBA BUDOVY NA KOMUNITNÉ CENTRUM - OBEC TERANY</v>
      </c>
      <c r="G133" s="234"/>
      <c r="H133" s="234"/>
      <c r="I133" s="234"/>
      <c r="J133" s="234"/>
      <c r="K133" s="234"/>
      <c r="L133" s="234"/>
      <c r="M133" s="234"/>
      <c r="N133" s="234"/>
      <c r="O133" s="234"/>
      <c r="P133" s="234"/>
      <c r="Q133" s="36"/>
      <c r="R133" s="37"/>
    </row>
    <row r="134" spans="2:63" ht="30" customHeight="1" x14ac:dyDescent="0.15">
      <c r="B134" s="23"/>
      <c r="C134" s="30" t="s">
        <v>129</v>
      </c>
      <c r="D134" s="26"/>
      <c r="E134" s="26"/>
      <c r="F134" s="233" t="s">
        <v>130</v>
      </c>
      <c r="G134" s="191"/>
      <c r="H134" s="191"/>
      <c r="I134" s="191"/>
      <c r="J134" s="191"/>
      <c r="K134" s="191"/>
      <c r="L134" s="191"/>
      <c r="M134" s="191"/>
      <c r="N134" s="191"/>
      <c r="O134" s="191"/>
      <c r="P134" s="191"/>
      <c r="Q134" s="26"/>
      <c r="R134" s="24"/>
    </row>
    <row r="135" spans="2:63" s="1" customFormat="1" ht="37" customHeight="1" x14ac:dyDescent="0.15">
      <c r="B135" s="35"/>
      <c r="C135" s="69" t="s">
        <v>131</v>
      </c>
      <c r="D135" s="36"/>
      <c r="E135" s="36"/>
      <c r="F135" s="231" t="str">
        <f>F8</f>
        <v xml:space="preserve">Časť.1 - STAVEBNÁ ČASŤ </v>
      </c>
      <c r="G135" s="235"/>
      <c r="H135" s="235"/>
      <c r="I135" s="235"/>
      <c r="J135" s="235"/>
      <c r="K135" s="235"/>
      <c r="L135" s="235"/>
      <c r="M135" s="235"/>
      <c r="N135" s="235"/>
      <c r="O135" s="235"/>
      <c r="P135" s="235"/>
      <c r="Q135" s="36"/>
      <c r="R135" s="37"/>
    </row>
    <row r="136" spans="2:63" s="1" customFormat="1" ht="7" customHeight="1" x14ac:dyDescent="0.15">
      <c r="B136" s="35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7"/>
    </row>
    <row r="137" spans="2:63" s="1" customFormat="1" ht="18" customHeight="1" x14ac:dyDescent="0.15">
      <c r="B137" s="35"/>
      <c r="C137" s="30" t="s">
        <v>20</v>
      </c>
      <c r="D137" s="36"/>
      <c r="E137" s="36"/>
      <c r="F137" s="28" t="str">
        <f>F10</f>
        <v>TERANY, 962 68, parc. č.: 1/5</v>
      </c>
      <c r="G137" s="36"/>
      <c r="H137" s="36"/>
      <c r="I137" s="36"/>
      <c r="J137" s="36"/>
      <c r="K137" s="30" t="s">
        <v>22</v>
      </c>
      <c r="L137" s="36"/>
      <c r="M137" s="237">
        <f>IF(O10="","",O10)</f>
        <v>0</v>
      </c>
      <c r="N137" s="237"/>
      <c r="O137" s="237"/>
      <c r="P137" s="237"/>
      <c r="Q137" s="36"/>
      <c r="R137" s="37"/>
    </row>
    <row r="138" spans="2:63" s="1" customFormat="1" ht="7" customHeight="1" x14ac:dyDescent="0.15">
      <c r="B138" s="35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7"/>
    </row>
    <row r="139" spans="2:63" s="1" customFormat="1" ht="12" x14ac:dyDescent="0.15">
      <c r="B139" s="35"/>
      <c r="C139" s="30" t="s">
        <v>23</v>
      </c>
      <c r="D139" s="36"/>
      <c r="E139" s="36"/>
      <c r="F139" s="28" t="str">
        <f>E13</f>
        <v>Obec Terany, Terany 116, PSČ: 962 68</v>
      </c>
      <c r="G139" s="36"/>
      <c r="H139" s="36"/>
      <c r="I139" s="36"/>
      <c r="J139" s="36"/>
      <c r="K139" s="30" t="s">
        <v>30</v>
      </c>
      <c r="L139" s="36"/>
      <c r="M139" s="190" t="str">
        <f>E19</f>
        <v>Cobra Bauart s.r.o. Športová 2/20, Balog nad Ipľom</v>
      </c>
      <c r="N139" s="190"/>
      <c r="O139" s="190"/>
      <c r="P139" s="190"/>
      <c r="Q139" s="190"/>
      <c r="R139" s="37"/>
    </row>
    <row r="140" spans="2:63" s="1" customFormat="1" ht="14.5" customHeight="1" x14ac:dyDescent="0.15">
      <c r="B140" s="35"/>
      <c r="C140" s="30" t="s">
        <v>28</v>
      </c>
      <c r="D140" s="36"/>
      <c r="E140" s="36"/>
      <c r="F140" s="28" t="str">
        <f>IF(E16="","",E16)</f>
        <v>Vyplň údaj</v>
      </c>
      <c r="G140" s="36"/>
      <c r="H140" s="36"/>
      <c r="I140" s="36"/>
      <c r="J140" s="36"/>
      <c r="K140" s="30" t="s">
        <v>36</v>
      </c>
      <c r="L140" s="36"/>
      <c r="M140" s="190" t="str">
        <f>E22</f>
        <v xml:space="preserve"> </v>
      </c>
      <c r="N140" s="190"/>
      <c r="O140" s="190"/>
      <c r="P140" s="190"/>
      <c r="Q140" s="190"/>
      <c r="R140" s="37"/>
    </row>
    <row r="141" spans="2:63" s="1" customFormat="1" ht="10.25" customHeight="1" x14ac:dyDescent="0.15">
      <c r="B141" s="35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7"/>
    </row>
    <row r="142" spans="2:63" s="9" customFormat="1" ht="29.25" customHeight="1" x14ac:dyDescent="0.15">
      <c r="B142" s="148"/>
      <c r="C142" s="149" t="s">
        <v>175</v>
      </c>
      <c r="D142" s="150" t="s">
        <v>176</v>
      </c>
      <c r="E142" s="150" t="s">
        <v>60</v>
      </c>
      <c r="F142" s="253" t="s">
        <v>177</v>
      </c>
      <c r="G142" s="253"/>
      <c r="H142" s="253"/>
      <c r="I142" s="253"/>
      <c r="J142" s="150" t="s">
        <v>178</v>
      </c>
      <c r="K142" s="150" t="s">
        <v>179</v>
      </c>
      <c r="L142" s="253" t="s">
        <v>180</v>
      </c>
      <c r="M142" s="253"/>
      <c r="N142" s="253" t="s">
        <v>136</v>
      </c>
      <c r="O142" s="253"/>
      <c r="P142" s="253"/>
      <c r="Q142" s="254"/>
      <c r="R142" s="151"/>
      <c r="T142" s="76" t="s">
        <v>181</v>
      </c>
      <c r="U142" s="77" t="s">
        <v>42</v>
      </c>
      <c r="V142" s="77" t="s">
        <v>182</v>
      </c>
      <c r="W142" s="77" t="s">
        <v>183</v>
      </c>
      <c r="X142" s="77" t="s">
        <v>184</v>
      </c>
      <c r="Y142" s="77" t="s">
        <v>185</v>
      </c>
      <c r="Z142" s="77" t="s">
        <v>186</v>
      </c>
      <c r="AA142" s="78" t="s">
        <v>187</v>
      </c>
    </row>
    <row r="143" spans="2:63" s="1" customFormat="1" ht="29.25" customHeight="1" x14ac:dyDescent="0.2">
      <c r="B143" s="35"/>
      <c r="C143" s="80" t="s">
        <v>133</v>
      </c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272">
        <f>BK143</f>
        <v>0</v>
      </c>
      <c r="O143" s="273"/>
      <c r="P143" s="273"/>
      <c r="Q143" s="273"/>
      <c r="R143" s="37"/>
      <c r="T143" s="79"/>
      <c r="U143" s="51"/>
      <c r="V143" s="51"/>
      <c r="W143" s="152">
        <f>W144+W244+W330</f>
        <v>0</v>
      </c>
      <c r="X143" s="51"/>
      <c r="Y143" s="152">
        <f>Y144+Y244+Y330</f>
        <v>390.75013816000001</v>
      </c>
      <c r="Z143" s="51"/>
      <c r="AA143" s="153">
        <f>AA144+AA244+AA330</f>
        <v>0</v>
      </c>
      <c r="AT143" s="19" t="s">
        <v>77</v>
      </c>
      <c r="AU143" s="19" t="s">
        <v>138</v>
      </c>
      <c r="BK143" s="154">
        <f>BK144+BK244+BK330</f>
        <v>0</v>
      </c>
    </row>
    <row r="144" spans="2:63" s="10" customFormat="1" ht="37.25" customHeight="1" x14ac:dyDescent="0.2">
      <c r="B144" s="155"/>
      <c r="C144" s="156"/>
      <c r="D144" s="157" t="s">
        <v>139</v>
      </c>
      <c r="E144" s="157"/>
      <c r="F144" s="157"/>
      <c r="G144" s="157"/>
      <c r="H144" s="157"/>
      <c r="I144" s="157"/>
      <c r="J144" s="157"/>
      <c r="K144" s="157"/>
      <c r="L144" s="157"/>
      <c r="M144" s="157"/>
      <c r="N144" s="249">
        <f>BK144</f>
        <v>0</v>
      </c>
      <c r="O144" s="274"/>
      <c r="P144" s="274"/>
      <c r="Q144" s="274"/>
      <c r="R144" s="158"/>
      <c r="T144" s="159"/>
      <c r="U144" s="156"/>
      <c r="V144" s="156"/>
      <c r="W144" s="160">
        <f>W145+W153+W165+W179+W191+W229+W242</f>
        <v>0</v>
      </c>
      <c r="X144" s="156"/>
      <c r="Y144" s="160">
        <f>Y145+Y153+Y165+Y179+Y191+Y229+Y242</f>
        <v>361.81902464000001</v>
      </c>
      <c r="Z144" s="156"/>
      <c r="AA144" s="161">
        <f>AA145+AA153+AA165+AA179+AA191+AA229+AA242</f>
        <v>0</v>
      </c>
      <c r="AR144" s="162" t="s">
        <v>85</v>
      </c>
      <c r="AT144" s="163" t="s">
        <v>77</v>
      </c>
      <c r="AU144" s="163" t="s">
        <v>78</v>
      </c>
      <c r="AY144" s="162" t="s">
        <v>188</v>
      </c>
      <c r="BK144" s="164">
        <f>BK145+BK153+BK165+BK179+BK191+BK229+BK242</f>
        <v>0</v>
      </c>
    </row>
    <row r="145" spans="2:65" s="10" customFormat="1" ht="20" customHeight="1" x14ac:dyDescent="0.15">
      <c r="B145" s="155"/>
      <c r="C145" s="156"/>
      <c r="D145" s="165" t="s">
        <v>140</v>
      </c>
      <c r="E145" s="165"/>
      <c r="F145" s="165"/>
      <c r="G145" s="165"/>
      <c r="H145" s="165"/>
      <c r="I145" s="165"/>
      <c r="J145" s="165"/>
      <c r="K145" s="165"/>
      <c r="L145" s="165"/>
      <c r="M145" s="165"/>
      <c r="N145" s="263">
        <f>BK145</f>
        <v>0</v>
      </c>
      <c r="O145" s="264"/>
      <c r="P145" s="264"/>
      <c r="Q145" s="264"/>
      <c r="R145" s="158"/>
      <c r="T145" s="159"/>
      <c r="U145" s="156"/>
      <c r="V145" s="156"/>
      <c r="W145" s="160">
        <f>SUM(W146:W152)</f>
        <v>0</v>
      </c>
      <c r="X145" s="156"/>
      <c r="Y145" s="160">
        <f>SUM(Y146:Y152)</f>
        <v>2.6000000000000002E-2</v>
      </c>
      <c r="Z145" s="156"/>
      <c r="AA145" s="161">
        <f>SUM(AA146:AA152)</f>
        <v>0</v>
      </c>
      <c r="AR145" s="162" t="s">
        <v>85</v>
      </c>
      <c r="AT145" s="163" t="s">
        <v>77</v>
      </c>
      <c r="AU145" s="163" t="s">
        <v>85</v>
      </c>
      <c r="AY145" s="162" t="s">
        <v>188</v>
      </c>
      <c r="BK145" s="164">
        <f>SUM(BK146:BK152)</f>
        <v>0</v>
      </c>
    </row>
    <row r="146" spans="2:65" s="1" customFormat="1" ht="38.25" customHeight="1" x14ac:dyDescent="0.15">
      <c r="B146" s="137"/>
      <c r="C146" s="166" t="s">
        <v>85</v>
      </c>
      <c r="D146" s="166" t="s">
        <v>189</v>
      </c>
      <c r="E146" s="167" t="s">
        <v>190</v>
      </c>
      <c r="F146" s="255" t="s">
        <v>191</v>
      </c>
      <c r="G146" s="255"/>
      <c r="H146" s="255"/>
      <c r="I146" s="255"/>
      <c r="J146" s="168" t="s">
        <v>192</v>
      </c>
      <c r="K146" s="169">
        <v>10.659000000000001</v>
      </c>
      <c r="L146" s="256">
        <v>0</v>
      </c>
      <c r="M146" s="256"/>
      <c r="N146" s="257">
        <f t="shared" ref="N146:N152" si="5">ROUND(L146*K146,3)</f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 t="shared" ref="W146:W152" si="6">V146*K146</f>
        <v>0</v>
      </c>
      <c r="X146" s="172">
        <v>0</v>
      </c>
      <c r="Y146" s="172">
        <f t="shared" ref="Y146:Y152" si="7">X146*K146</f>
        <v>0</v>
      </c>
      <c r="Z146" s="172">
        <v>0</v>
      </c>
      <c r="AA146" s="173">
        <f t="shared" ref="AA146:AA152" si="8">Z146*K146</f>
        <v>0</v>
      </c>
      <c r="AR146" s="19" t="s">
        <v>193</v>
      </c>
      <c r="AT146" s="19" t="s">
        <v>189</v>
      </c>
      <c r="AU146" s="19" t="s">
        <v>90</v>
      </c>
      <c r="AY146" s="19" t="s">
        <v>188</v>
      </c>
      <c r="BE146" s="114">
        <f t="shared" ref="BE146:BE152" si="9">IF(U146="základná",N146,0)</f>
        <v>0</v>
      </c>
      <c r="BF146" s="114">
        <f t="shared" ref="BF146:BF152" si="10">IF(U146="znížená",N146,0)</f>
        <v>0</v>
      </c>
      <c r="BG146" s="114">
        <f t="shared" ref="BG146:BG152" si="11">IF(U146="zákl. prenesená",N146,0)</f>
        <v>0</v>
      </c>
      <c r="BH146" s="114">
        <f t="shared" ref="BH146:BH152" si="12">IF(U146="zníž. prenesená",N146,0)</f>
        <v>0</v>
      </c>
      <c r="BI146" s="114">
        <f t="shared" ref="BI146:BI152" si="13">IF(U146="nulová",N146,0)</f>
        <v>0</v>
      </c>
      <c r="BJ146" s="19" t="s">
        <v>90</v>
      </c>
      <c r="BK146" s="174">
        <f t="shared" ref="BK146:BK152" si="14">ROUND(L146*K146,3)</f>
        <v>0</v>
      </c>
      <c r="BL146" s="19" t="s">
        <v>193</v>
      </c>
      <c r="BM146" s="19" t="s">
        <v>194</v>
      </c>
    </row>
    <row r="147" spans="2:65" s="1" customFormat="1" ht="25.5" customHeight="1" x14ac:dyDescent="0.15">
      <c r="B147" s="137"/>
      <c r="C147" s="166" t="s">
        <v>90</v>
      </c>
      <c r="D147" s="166" t="s">
        <v>189</v>
      </c>
      <c r="E147" s="167" t="s">
        <v>195</v>
      </c>
      <c r="F147" s="255" t="s">
        <v>196</v>
      </c>
      <c r="G147" s="255"/>
      <c r="H147" s="255"/>
      <c r="I147" s="255"/>
      <c r="J147" s="168" t="s">
        <v>192</v>
      </c>
      <c r="K147" s="169">
        <v>18.114000000000001</v>
      </c>
      <c r="L147" s="256">
        <v>0</v>
      </c>
      <c r="M147" s="256"/>
      <c r="N147" s="257">
        <f t="shared" si="5"/>
        <v>0</v>
      </c>
      <c r="O147" s="257"/>
      <c r="P147" s="257"/>
      <c r="Q147" s="257"/>
      <c r="R147" s="140"/>
      <c r="T147" s="171" t="s">
        <v>5</v>
      </c>
      <c r="U147" s="44" t="s">
        <v>45</v>
      </c>
      <c r="V147" s="36"/>
      <c r="W147" s="172">
        <f t="shared" si="6"/>
        <v>0</v>
      </c>
      <c r="X147" s="172">
        <v>0</v>
      </c>
      <c r="Y147" s="172">
        <f t="shared" si="7"/>
        <v>0</v>
      </c>
      <c r="Z147" s="172">
        <v>0</v>
      </c>
      <c r="AA147" s="173">
        <f t="shared" si="8"/>
        <v>0</v>
      </c>
      <c r="AR147" s="19" t="s">
        <v>193</v>
      </c>
      <c r="AT147" s="19" t="s">
        <v>189</v>
      </c>
      <c r="AU147" s="19" t="s">
        <v>90</v>
      </c>
      <c r="AY147" s="19" t="s">
        <v>188</v>
      </c>
      <c r="BE147" s="114">
        <f t="shared" si="9"/>
        <v>0</v>
      </c>
      <c r="BF147" s="114">
        <f t="shared" si="10"/>
        <v>0</v>
      </c>
      <c r="BG147" s="114">
        <f t="shared" si="11"/>
        <v>0</v>
      </c>
      <c r="BH147" s="114">
        <f t="shared" si="12"/>
        <v>0</v>
      </c>
      <c r="BI147" s="114">
        <f t="shared" si="13"/>
        <v>0</v>
      </c>
      <c r="BJ147" s="19" t="s">
        <v>90</v>
      </c>
      <c r="BK147" s="174">
        <f t="shared" si="14"/>
        <v>0</v>
      </c>
      <c r="BL147" s="19" t="s">
        <v>193</v>
      </c>
      <c r="BM147" s="19" t="s">
        <v>197</v>
      </c>
    </row>
    <row r="148" spans="2:65" s="1" customFormat="1" ht="25.5" customHeight="1" x14ac:dyDescent="0.15">
      <c r="B148" s="137"/>
      <c r="C148" s="166" t="s">
        <v>106</v>
      </c>
      <c r="D148" s="166" t="s">
        <v>189</v>
      </c>
      <c r="E148" s="167" t="s">
        <v>198</v>
      </c>
      <c r="F148" s="255" t="s">
        <v>199</v>
      </c>
      <c r="G148" s="255"/>
      <c r="H148" s="255"/>
      <c r="I148" s="255"/>
      <c r="J148" s="168" t="s">
        <v>192</v>
      </c>
      <c r="K148" s="169">
        <v>18.114000000000001</v>
      </c>
      <c r="L148" s="256">
        <v>0</v>
      </c>
      <c r="M148" s="256"/>
      <c r="N148" s="257">
        <f t="shared" si="5"/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si="6"/>
        <v>0</v>
      </c>
      <c r="X148" s="172">
        <v>0</v>
      </c>
      <c r="Y148" s="172">
        <f t="shared" si="7"/>
        <v>0</v>
      </c>
      <c r="Z148" s="172">
        <v>0</v>
      </c>
      <c r="AA148" s="173">
        <f t="shared" si="8"/>
        <v>0</v>
      </c>
      <c r="AR148" s="19" t="s">
        <v>193</v>
      </c>
      <c r="AT148" s="19" t="s">
        <v>189</v>
      </c>
      <c r="AU148" s="19" t="s">
        <v>90</v>
      </c>
      <c r="AY148" s="19" t="s">
        <v>188</v>
      </c>
      <c r="BE148" s="114">
        <f t="shared" si="9"/>
        <v>0</v>
      </c>
      <c r="BF148" s="114">
        <f t="shared" si="10"/>
        <v>0</v>
      </c>
      <c r="BG148" s="114">
        <f t="shared" si="11"/>
        <v>0</v>
      </c>
      <c r="BH148" s="114">
        <f t="shared" si="12"/>
        <v>0</v>
      </c>
      <c r="BI148" s="114">
        <f t="shared" si="13"/>
        <v>0</v>
      </c>
      <c r="BJ148" s="19" t="s">
        <v>90</v>
      </c>
      <c r="BK148" s="174">
        <f t="shared" si="14"/>
        <v>0</v>
      </c>
      <c r="BL148" s="19" t="s">
        <v>193</v>
      </c>
      <c r="BM148" s="19" t="s">
        <v>200</v>
      </c>
    </row>
    <row r="149" spans="2:65" s="1" customFormat="1" ht="25.5" customHeight="1" x14ac:dyDescent="0.15">
      <c r="B149" s="137"/>
      <c r="C149" s="166" t="s">
        <v>193</v>
      </c>
      <c r="D149" s="166" t="s">
        <v>189</v>
      </c>
      <c r="E149" s="167" t="s">
        <v>201</v>
      </c>
      <c r="F149" s="255" t="s">
        <v>202</v>
      </c>
      <c r="G149" s="255"/>
      <c r="H149" s="255"/>
      <c r="I149" s="255"/>
      <c r="J149" s="168" t="s">
        <v>192</v>
      </c>
      <c r="K149" s="169">
        <v>18.114000000000001</v>
      </c>
      <c r="L149" s="256">
        <v>0</v>
      </c>
      <c r="M149" s="256"/>
      <c r="N149" s="257">
        <f t="shared" si="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6"/>
        <v>0</v>
      </c>
      <c r="X149" s="172">
        <v>0</v>
      </c>
      <c r="Y149" s="172">
        <f t="shared" si="7"/>
        <v>0</v>
      </c>
      <c r="Z149" s="172">
        <v>0</v>
      </c>
      <c r="AA149" s="173">
        <f t="shared" si="8"/>
        <v>0</v>
      </c>
      <c r="AR149" s="19" t="s">
        <v>193</v>
      </c>
      <c r="AT149" s="19" t="s">
        <v>189</v>
      </c>
      <c r="AU149" s="19" t="s">
        <v>90</v>
      </c>
      <c r="AY149" s="19" t="s">
        <v>188</v>
      </c>
      <c r="BE149" s="114">
        <f t="shared" si="9"/>
        <v>0</v>
      </c>
      <c r="BF149" s="114">
        <f t="shared" si="10"/>
        <v>0</v>
      </c>
      <c r="BG149" s="114">
        <f t="shared" si="11"/>
        <v>0</v>
      </c>
      <c r="BH149" s="114">
        <f t="shared" si="12"/>
        <v>0</v>
      </c>
      <c r="BI149" s="114">
        <f t="shared" si="13"/>
        <v>0</v>
      </c>
      <c r="BJ149" s="19" t="s">
        <v>90</v>
      </c>
      <c r="BK149" s="174">
        <f t="shared" si="14"/>
        <v>0</v>
      </c>
      <c r="BL149" s="19" t="s">
        <v>193</v>
      </c>
      <c r="BM149" s="19" t="s">
        <v>203</v>
      </c>
    </row>
    <row r="150" spans="2:65" s="1" customFormat="1" ht="38.25" customHeight="1" x14ac:dyDescent="0.15">
      <c r="B150" s="137"/>
      <c r="C150" s="166" t="s">
        <v>204</v>
      </c>
      <c r="D150" s="166" t="s">
        <v>189</v>
      </c>
      <c r="E150" s="167" t="s">
        <v>205</v>
      </c>
      <c r="F150" s="255" t="s">
        <v>206</v>
      </c>
      <c r="G150" s="255"/>
      <c r="H150" s="255"/>
      <c r="I150" s="255"/>
      <c r="J150" s="168" t="s">
        <v>192</v>
      </c>
      <c r="K150" s="169">
        <v>18.114000000000001</v>
      </c>
      <c r="L150" s="256">
        <v>0</v>
      </c>
      <c r="M150" s="256"/>
      <c r="N150" s="257">
        <f t="shared" si="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6"/>
        <v>0</v>
      </c>
      <c r="X150" s="172">
        <v>0</v>
      </c>
      <c r="Y150" s="172">
        <f t="shared" si="7"/>
        <v>0</v>
      </c>
      <c r="Z150" s="172">
        <v>0</v>
      </c>
      <c r="AA150" s="173">
        <f t="shared" si="8"/>
        <v>0</v>
      </c>
      <c r="AR150" s="19" t="s">
        <v>193</v>
      </c>
      <c r="AT150" s="19" t="s">
        <v>189</v>
      </c>
      <c r="AU150" s="19" t="s">
        <v>90</v>
      </c>
      <c r="AY150" s="19" t="s">
        <v>188</v>
      </c>
      <c r="BE150" s="114">
        <f t="shared" si="9"/>
        <v>0</v>
      </c>
      <c r="BF150" s="114">
        <f t="shared" si="10"/>
        <v>0</v>
      </c>
      <c r="BG150" s="114">
        <f t="shared" si="11"/>
        <v>0</v>
      </c>
      <c r="BH150" s="114">
        <f t="shared" si="12"/>
        <v>0</v>
      </c>
      <c r="BI150" s="114">
        <f t="shared" si="13"/>
        <v>0</v>
      </c>
      <c r="BJ150" s="19" t="s">
        <v>90</v>
      </c>
      <c r="BK150" s="174">
        <f t="shared" si="14"/>
        <v>0</v>
      </c>
      <c r="BL150" s="19" t="s">
        <v>193</v>
      </c>
      <c r="BM150" s="19" t="s">
        <v>207</v>
      </c>
    </row>
    <row r="151" spans="2:65" s="1" customFormat="1" ht="25.5" customHeight="1" x14ac:dyDescent="0.15">
      <c r="B151" s="137"/>
      <c r="C151" s="166" t="s">
        <v>200</v>
      </c>
      <c r="D151" s="166" t="s">
        <v>189</v>
      </c>
      <c r="E151" s="167" t="s">
        <v>208</v>
      </c>
      <c r="F151" s="255" t="s">
        <v>209</v>
      </c>
      <c r="G151" s="255"/>
      <c r="H151" s="255"/>
      <c r="I151" s="255"/>
      <c r="J151" s="168" t="s">
        <v>210</v>
      </c>
      <c r="K151" s="169">
        <v>13</v>
      </c>
      <c r="L151" s="256">
        <v>0</v>
      </c>
      <c r="M151" s="256"/>
      <c r="N151" s="257">
        <f t="shared" si="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6"/>
        <v>0</v>
      </c>
      <c r="X151" s="172">
        <v>0</v>
      </c>
      <c r="Y151" s="172">
        <f t="shared" si="7"/>
        <v>0</v>
      </c>
      <c r="Z151" s="172">
        <v>0</v>
      </c>
      <c r="AA151" s="173">
        <f t="shared" si="8"/>
        <v>0</v>
      </c>
      <c r="AR151" s="19" t="s">
        <v>193</v>
      </c>
      <c r="AT151" s="19" t="s">
        <v>189</v>
      </c>
      <c r="AU151" s="19" t="s">
        <v>90</v>
      </c>
      <c r="AY151" s="19" t="s">
        <v>188</v>
      </c>
      <c r="BE151" s="114">
        <f t="shared" si="9"/>
        <v>0</v>
      </c>
      <c r="BF151" s="114">
        <f t="shared" si="10"/>
        <v>0</v>
      </c>
      <c r="BG151" s="114">
        <f t="shared" si="11"/>
        <v>0</v>
      </c>
      <c r="BH151" s="114">
        <f t="shared" si="12"/>
        <v>0</v>
      </c>
      <c r="BI151" s="114">
        <f t="shared" si="13"/>
        <v>0</v>
      </c>
      <c r="BJ151" s="19" t="s">
        <v>90</v>
      </c>
      <c r="BK151" s="174">
        <f t="shared" si="14"/>
        <v>0</v>
      </c>
      <c r="BL151" s="19" t="s">
        <v>193</v>
      </c>
      <c r="BM151" s="19" t="s">
        <v>211</v>
      </c>
    </row>
    <row r="152" spans="2:65" s="1" customFormat="1" ht="38.25" customHeight="1" x14ac:dyDescent="0.15">
      <c r="B152" s="137"/>
      <c r="C152" s="175" t="s">
        <v>212</v>
      </c>
      <c r="D152" s="175" t="s">
        <v>213</v>
      </c>
      <c r="E152" s="176" t="s">
        <v>214</v>
      </c>
      <c r="F152" s="258" t="s">
        <v>215</v>
      </c>
      <c r="G152" s="258"/>
      <c r="H152" s="258"/>
      <c r="I152" s="258"/>
      <c r="J152" s="177" t="s">
        <v>210</v>
      </c>
      <c r="K152" s="178">
        <v>13</v>
      </c>
      <c r="L152" s="259">
        <v>0</v>
      </c>
      <c r="M152" s="259"/>
      <c r="N152" s="260">
        <f t="shared" si="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6"/>
        <v>0</v>
      </c>
      <c r="X152" s="172">
        <v>2E-3</v>
      </c>
      <c r="Y152" s="172">
        <f t="shared" si="7"/>
        <v>2.6000000000000002E-2</v>
      </c>
      <c r="Z152" s="172">
        <v>0</v>
      </c>
      <c r="AA152" s="173">
        <f t="shared" si="8"/>
        <v>0</v>
      </c>
      <c r="AR152" s="19" t="s">
        <v>216</v>
      </c>
      <c r="AT152" s="19" t="s">
        <v>213</v>
      </c>
      <c r="AU152" s="19" t="s">
        <v>90</v>
      </c>
      <c r="AY152" s="19" t="s">
        <v>188</v>
      </c>
      <c r="BE152" s="114">
        <f t="shared" si="9"/>
        <v>0</v>
      </c>
      <c r="BF152" s="114">
        <f t="shared" si="10"/>
        <v>0</v>
      </c>
      <c r="BG152" s="114">
        <f t="shared" si="11"/>
        <v>0</v>
      </c>
      <c r="BH152" s="114">
        <f t="shared" si="12"/>
        <v>0</v>
      </c>
      <c r="BI152" s="114">
        <f t="shared" si="13"/>
        <v>0</v>
      </c>
      <c r="BJ152" s="19" t="s">
        <v>90</v>
      </c>
      <c r="BK152" s="174">
        <f t="shared" si="14"/>
        <v>0</v>
      </c>
      <c r="BL152" s="19" t="s">
        <v>193</v>
      </c>
      <c r="BM152" s="19" t="s">
        <v>217</v>
      </c>
    </row>
    <row r="153" spans="2:65" s="10" customFormat="1" ht="29.75" customHeight="1" x14ac:dyDescent="0.15">
      <c r="B153" s="155"/>
      <c r="C153" s="156"/>
      <c r="D153" s="165" t="s">
        <v>141</v>
      </c>
      <c r="E153" s="165"/>
      <c r="F153" s="165"/>
      <c r="G153" s="165"/>
      <c r="H153" s="165"/>
      <c r="I153" s="165"/>
      <c r="J153" s="165"/>
      <c r="K153" s="165"/>
      <c r="L153" s="165"/>
      <c r="M153" s="165"/>
      <c r="N153" s="267">
        <f>BK153</f>
        <v>0</v>
      </c>
      <c r="O153" s="268"/>
      <c r="P153" s="268"/>
      <c r="Q153" s="268"/>
      <c r="R153" s="158"/>
      <c r="T153" s="159"/>
      <c r="U153" s="156"/>
      <c r="V153" s="156"/>
      <c r="W153" s="160">
        <f>SUM(W154:W164)</f>
        <v>0</v>
      </c>
      <c r="X153" s="156"/>
      <c r="Y153" s="160">
        <f>SUM(Y154:Y164)</f>
        <v>219.97187375999997</v>
      </c>
      <c r="Z153" s="156"/>
      <c r="AA153" s="161">
        <f>SUM(AA154:AA164)</f>
        <v>0</v>
      </c>
      <c r="AR153" s="162" t="s">
        <v>85</v>
      </c>
      <c r="AT153" s="163" t="s">
        <v>77</v>
      </c>
      <c r="AU153" s="163" t="s">
        <v>85</v>
      </c>
      <c r="AY153" s="162" t="s">
        <v>188</v>
      </c>
      <c r="BK153" s="164">
        <f>SUM(BK154:BK164)</f>
        <v>0</v>
      </c>
    </row>
    <row r="154" spans="2:65" s="1" customFormat="1" ht="25.5" customHeight="1" x14ac:dyDescent="0.15">
      <c r="B154" s="137"/>
      <c r="C154" s="166" t="s">
        <v>216</v>
      </c>
      <c r="D154" s="166" t="s">
        <v>189</v>
      </c>
      <c r="E154" s="167" t="s">
        <v>218</v>
      </c>
      <c r="F154" s="255" t="s">
        <v>219</v>
      </c>
      <c r="G154" s="255"/>
      <c r="H154" s="255"/>
      <c r="I154" s="255"/>
      <c r="J154" s="168" t="s">
        <v>220</v>
      </c>
      <c r="K154" s="169">
        <v>28.05</v>
      </c>
      <c r="L154" s="256">
        <v>0</v>
      </c>
      <c r="M154" s="256"/>
      <c r="N154" s="257">
        <f t="shared" ref="N154:N164" si="15">ROUND(L154*K154,3)</f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ref="W154:W164" si="16">V154*K154</f>
        <v>0</v>
      </c>
      <c r="X154" s="172">
        <v>6.7000000000000002E-4</v>
      </c>
      <c r="Y154" s="172">
        <f t="shared" ref="Y154:Y164" si="17">X154*K154</f>
        <v>1.8793500000000001E-2</v>
      </c>
      <c r="Z154" s="172">
        <v>0</v>
      </c>
      <c r="AA154" s="173">
        <f t="shared" ref="AA154:AA164" si="18">Z154*K154</f>
        <v>0</v>
      </c>
      <c r="AR154" s="19" t="s">
        <v>193</v>
      </c>
      <c r="AT154" s="19" t="s">
        <v>189</v>
      </c>
      <c r="AU154" s="19" t="s">
        <v>90</v>
      </c>
      <c r="AY154" s="19" t="s">
        <v>188</v>
      </c>
      <c r="BE154" s="114">
        <f t="shared" ref="BE154:BE164" si="19">IF(U154="základná",N154,0)</f>
        <v>0</v>
      </c>
      <c r="BF154" s="114">
        <f t="shared" ref="BF154:BF164" si="20">IF(U154="znížená",N154,0)</f>
        <v>0</v>
      </c>
      <c r="BG154" s="114">
        <f t="shared" ref="BG154:BG164" si="21">IF(U154="zákl. prenesená",N154,0)</f>
        <v>0</v>
      </c>
      <c r="BH154" s="114">
        <f t="shared" ref="BH154:BH164" si="22">IF(U154="zníž. prenesená",N154,0)</f>
        <v>0</v>
      </c>
      <c r="BI154" s="114">
        <f t="shared" ref="BI154:BI164" si="23">IF(U154="nulová",N154,0)</f>
        <v>0</v>
      </c>
      <c r="BJ154" s="19" t="s">
        <v>90</v>
      </c>
      <c r="BK154" s="174">
        <f t="shared" ref="BK154:BK164" si="24">ROUND(L154*K154,3)</f>
        <v>0</v>
      </c>
      <c r="BL154" s="19" t="s">
        <v>193</v>
      </c>
      <c r="BM154" s="19" t="s">
        <v>221</v>
      </c>
    </row>
    <row r="155" spans="2:65" s="1" customFormat="1" ht="25.5" customHeight="1" x14ac:dyDescent="0.15">
      <c r="B155" s="137"/>
      <c r="C155" s="166" t="s">
        <v>222</v>
      </c>
      <c r="D155" s="166" t="s">
        <v>189</v>
      </c>
      <c r="E155" s="167" t="s">
        <v>223</v>
      </c>
      <c r="F155" s="255" t="s">
        <v>224</v>
      </c>
      <c r="G155" s="255"/>
      <c r="H155" s="255"/>
      <c r="I155" s="255"/>
      <c r="J155" s="168" t="s">
        <v>220</v>
      </c>
      <c r="K155" s="169">
        <v>28.05</v>
      </c>
      <c r="L155" s="256">
        <v>0</v>
      </c>
      <c r="M155" s="256"/>
      <c r="N155" s="257">
        <f t="shared" si="15"/>
        <v>0</v>
      </c>
      <c r="O155" s="257"/>
      <c r="P155" s="257"/>
      <c r="Q155" s="257"/>
      <c r="R155" s="140"/>
      <c r="T155" s="171" t="s">
        <v>5</v>
      </c>
      <c r="U155" s="44" t="s">
        <v>45</v>
      </c>
      <c r="V155" s="36"/>
      <c r="W155" s="172">
        <f t="shared" si="16"/>
        <v>0</v>
      </c>
      <c r="X155" s="172">
        <v>0</v>
      </c>
      <c r="Y155" s="172">
        <f t="shared" si="17"/>
        <v>0</v>
      </c>
      <c r="Z155" s="172">
        <v>0</v>
      </c>
      <c r="AA155" s="173">
        <f t="shared" si="18"/>
        <v>0</v>
      </c>
      <c r="AR155" s="19" t="s">
        <v>193</v>
      </c>
      <c r="AT155" s="19" t="s">
        <v>189</v>
      </c>
      <c r="AU155" s="19" t="s">
        <v>90</v>
      </c>
      <c r="AY155" s="19" t="s">
        <v>188</v>
      </c>
      <c r="BE155" s="114">
        <f t="shared" si="19"/>
        <v>0</v>
      </c>
      <c r="BF155" s="114">
        <f t="shared" si="20"/>
        <v>0</v>
      </c>
      <c r="BG155" s="114">
        <f t="shared" si="21"/>
        <v>0</v>
      </c>
      <c r="BH155" s="114">
        <f t="shared" si="22"/>
        <v>0</v>
      </c>
      <c r="BI155" s="114">
        <f t="shared" si="23"/>
        <v>0</v>
      </c>
      <c r="BJ155" s="19" t="s">
        <v>90</v>
      </c>
      <c r="BK155" s="174">
        <f t="shared" si="24"/>
        <v>0</v>
      </c>
      <c r="BL155" s="19" t="s">
        <v>193</v>
      </c>
      <c r="BM155" s="19" t="s">
        <v>225</v>
      </c>
    </row>
    <row r="156" spans="2:65" s="1" customFormat="1" ht="25.5" customHeight="1" x14ac:dyDescent="0.15">
      <c r="B156" s="137"/>
      <c r="C156" s="166" t="s">
        <v>207</v>
      </c>
      <c r="D156" s="166" t="s">
        <v>189</v>
      </c>
      <c r="E156" s="167" t="s">
        <v>226</v>
      </c>
      <c r="F156" s="255" t="s">
        <v>227</v>
      </c>
      <c r="G156" s="255"/>
      <c r="H156" s="255"/>
      <c r="I156" s="255"/>
      <c r="J156" s="168" t="s">
        <v>192</v>
      </c>
      <c r="K156" s="169">
        <v>30.66</v>
      </c>
      <c r="L156" s="256">
        <v>0</v>
      </c>
      <c r="M156" s="256"/>
      <c r="N156" s="257">
        <f t="shared" si="15"/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 t="shared" si="16"/>
        <v>0</v>
      </c>
      <c r="X156" s="172">
        <v>2.4157199999999999</v>
      </c>
      <c r="Y156" s="172">
        <f t="shared" si="17"/>
        <v>74.065975199999997</v>
      </c>
      <c r="Z156" s="172">
        <v>0</v>
      </c>
      <c r="AA156" s="173">
        <f t="shared" si="18"/>
        <v>0</v>
      </c>
      <c r="AR156" s="19" t="s">
        <v>193</v>
      </c>
      <c r="AT156" s="19" t="s">
        <v>189</v>
      </c>
      <c r="AU156" s="19" t="s">
        <v>90</v>
      </c>
      <c r="AY156" s="19" t="s">
        <v>188</v>
      </c>
      <c r="BE156" s="114">
        <f t="shared" si="19"/>
        <v>0</v>
      </c>
      <c r="BF156" s="114">
        <f t="shared" si="20"/>
        <v>0</v>
      </c>
      <c r="BG156" s="114">
        <f t="shared" si="21"/>
        <v>0</v>
      </c>
      <c r="BH156" s="114">
        <f t="shared" si="22"/>
        <v>0</v>
      </c>
      <c r="BI156" s="114">
        <f t="shared" si="23"/>
        <v>0</v>
      </c>
      <c r="BJ156" s="19" t="s">
        <v>90</v>
      </c>
      <c r="BK156" s="174">
        <f t="shared" si="24"/>
        <v>0</v>
      </c>
      <c r="BL156" s="19" t="s">
        <v>193</v>
      </c>
      <c r="BM156" s="19" t="s">
        <v>228</v>
      </c>
    </row>
    <row r="157" spans="2:65" s="1" customFormat="1" ht="25.5" customHeight="1" x14ac:dyDescent="0.15">
      <c r="B157" s="137"/>
      <c r="C157" s="166" t="s">
        <v>229</v>
      </c>
      <c r="D157" s="166" t="s">
        <v>189</v>
      </c>
      <c r="E157" s="167" t="s">
        <v>230</v>
      </c>
      <c r="F157" s="255" t="s">
        <v>231</v>
      </c>
      <c r="G157" s="255"/>
      <c r="H157" s="255"/>
      <c r="I157" s="255"/>
      <c r="J157" s="168" t="s">
        <v>192</v>
      </c>
      <c r="K157" s="169">
        <v>9.1980000000000004</v>
      </c>
      <c r="L157" s="256">
        <v>0</v>
      </c>
      <c r="M157" s="256"/>
      <c r="N157" s="257">
        <f t="shared" si="15"/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 t="shared" si="16"/>
        <v>0</v>
      </c>
      <c r="X157" s="172">
        <v>2.0699999999999998</v>
      </c>
      <c r="Y157" s="172">
        <f t="shared" si="17"/>
        <v>19.039860000000001</v>
      </c>
      <c r="Z157" s="172">
        <v>0</v>
      </c>
      <c r="AA157" s="173">
        <f t="shared" si="18"/>
        <v>0</v>
      </c>
      <c r="AR157" s="19" t="s">
        <v>193</v>
      </c>
      <c r="AT157" s="19" t="s">
        <v>189</v>
      </c>
      <c r="AU157" s="19" t="s">
        <v>90</v>
      </c>
      <c r="AY157" s="19" t="s">
        <v>188</v>
      </c>
      <c r="BE157" s="114">
        <f t="shared" si="19"/>
        <v>0</v>
      </c>
      <c r="BF157" s="114">
        <f t="shared" si="20"/>
        <v>0</v>
      </c>
      <c r="BG157" s="114">
        <f t="shared" si="21"/>
        <v>0</v>
      </c>
      <c r="BH157" s="114">
        <f t="shared" si="22"/>
        <v>0</v>
      </c>
      <c r="BI157" s="114">
        <f t="shared" si="23"/>
        <v>0</v>
      </c>
      <c r="BJ157" s="19" t="s">
        <v>90</v>
      </c>
      <c r="BK157" s="174">
        <f t="shared" si="24"/>
        <v>0</v>
      </c>
      <c r="BL157" s="19" t="s">
        <v>193</v>
      </c>
      <c r="BM157" s="19" t="s">
        <v>232</v>
      </c>
    </row>
    <row r="158" spans="2:65" s="1" customFormat="1" ht="25.5" customHeight="1" x14ac:dyDescent="0.15">
      <c r="B158" s="137"/>
      <c r="C158" s="166" t="s">
        <v>211</v>
      </c>
      <c r="D158" s="166" t="s">
        <v>189</v>
      </c>
      <c r="E158" s="167" t="s">
        <v>233</v>
      </c>
      <c r="F158" s="255" t="s">
        <v>234</v>
      </c>
      <c r="G158" s="255"/>
      <c r="H158" s="255"/>
      <c r="I158" s="255"/>
      <c r="J158" s="168" t="s">
        <v>235</v>
      </c>
      <c r="K158" s="169">
        <v>0.61499999999999999</v>
      </c>
      <c r="L158" s="256">
        <v>0</v>
      </c>
      <c r="M158" s="256"/>
      <c r="N158" s="257">
        <f t="shared" si="15"/>
        <v>0</v>
      </c>
      <c r="O158" s="257"/>
      <c r="P158" s="257"/>
      <c r="Q158" s="257"/>
      <c r="R158" s="140"/>
      <c r="T158" s="171" t="s">
        <v>5</v>
      </c>
      <c r="U158" s="44" t="s">
        <v>45</v>
      </c>
      <c r="V158" s="36"/>
      <c r="W158" s="172">
        <f t="shared" si="16"/>
        <v>0</v>
      </c>
      <c r="X158" s="172">
        <v>1.20296</v>
      </c>
      <c r="Y158" s="172">
        <f t="shared" si="17"/>
        <v>0.73982040000000004</v>
      </c>
      <c r="Z158" s="172">
        <v>0</v>
      </c>
      <c r="AA158" s="173">
        <f t="shared" si="18"/>
        <v>0</v>
      </c>
      <c r="AR158" s="19" t="s">
        <v>193</v>
      </c>
      <c r="AT158" s="19" t="s">
        <v>189</v>
      </c>
      <c r="AU158" s="19" t="s">
        <v>90</v>
      </c>
      <c r="AY158" s="19" t="s">
        <v>188</v>
      </c>
      <c r="BE158" s="114">
        <f t="shared" si="19"/>
        <v>0</v>
      </c>
      <c r="BF158" s="114">
        <f t="shared" si="20"/>
        <v>0</v>
      </c>
      <c r="BG158" s="114">
        <f t="shared" si="21"/>
        <v>0</v>
      </c>
      <c r="BH158" s="114">
        <f t="shared" si="22"/>
        <v>0</v>
      </c>
      <c r="BI158" s="114">
        <f t="shared" si="23"/>
        <v>0</v>
      </c>
      <c r="BJ158" s="19" t="s">
        <v>90</v>
      </c>
      <c r="BK158" s="174">
        <f t="shared" si="24"/>
        <v>0</v>
      </c>
      <c r="BL158" s="19" t="s">
        <v>193</v>
      </c>
      <c r="BM158" s="19" t="s">
        <v>236</v>
      </c>
    </row>
    <row r="159" spans="2:65" s="1" customFormat="1" ht="25.5" customHeight="1" x14ac:dyDescent="0.15">
      <c r="B159" s="137"/>
      <c r="C159" s="166" t="s">
        <v>237</v>
      </c>
      <c r="D159" s="166" t="s">
        <v>189</v>
      </c>
      <c r="E159" s="167" t="s">
        <v>238</v>
      </c>
      <c r="F159" s="255" t="s">
        <v>239</v>
      </c>
      <c r="G159" s="255"/>
      <c r="H159" s="255"/>
      <c r="I159" s="255"/>
      <c r="J159" s="168" t="s">
        <v>220</v>
      </c>
      <c r="K159" s="169">
        <v>138.14400000000001</v>
      </c>
      <c r="L159" s="256">
        <v>0</v>
      </c>
      <c r="M159" s="256"/>
      <c r="N159" s="257">
        <f t="shared" si="15"/>
        <v>0</v>
      </c>
      <c r="O159" s="257"/>
      <c r="P159" s="257"/>
      <c r="Q159" s="257"/>
      <c r="R159" s="140"/>
      <c r="T159" s="171" t="s">
        <v>5</v>
      </c>
      <c r="U159" s="44" t="s">
        <v>45</v>
      </c>
      <c r="V159" s="36"/>
      <c r="W159" s="172">
        <f t="shared" si="16"/>
        <v>0</v>
      </c>
      <c r="X159" s="172">
        <v>6.7000000000000002E-4</v>
      </c>
      <c r="Y159" s="172">
        <f t="shared" si="17"/>
        <v>9.255648000000001E-2</v>
      </c>
      <c r="Z159" s="172">
        <v>0</v>
      </c>
      <c r="AA159" s="173">
        <f t="shared" si="18"/>
        <v>0</v>
      </c>
      <c r="AR159" s="19" t="s">
        <v>193</v>
      </c>
      <c r="AT159" s="19" t="s">
        <v>189</v>
      </c>
      <c r="AU159" s="19" t="s">
        <v>90</v>
      </c>
      <c r="AY159" s="19" t="s">
        <v>188</v>
      </c>
      <c r="BE159" s="114">
        <f t="shared" si="19"/>
        <v>0</v>
      </c>
      <c r="BF159" s="114">
        <f t="shared" si="20"/>
        <v>0</v>
      </c>
      <c r="BG159" s="114">
        <f t="shared" si="21"/>
        <v>0</v>
      </c>
      <c r="BH159" s="114">
        <f t="shared" si="22"/>
        <v>0</v>
      </c>
      <c r="BI159" s="114">
        <f t="shared" si="23"/>
        <v>0</v>
      </c>
      <c r="BJ159" s="19" t="s">
        <v>90</v>
      </c>
      <c r="BK159" s="174">
        <f t="shared" si="24"/>
        <v>0</v>
      </c>
      <c r="BL159" s="19" t="s">
        <v>193</v>
      </c>
      <c r="BM159" s="19" t="s">
        <v>240</v>
      </c>
    </row>
    <row r="160" spans="2:65" s="1" customFormat="1" ht="25.5" customHeight="1" x14ac:dyDescent="0.15">
      <c r="B160" s="137"/>
      <c r="C160" s="166" t="s">
        <v>217</v>
      </c>
      <c r="D160" s="166" t="s">
        <v>189</v>
      </c>
      <c r="E160" s="167" t="s">
        <v>241</v>
      </c>
      <c r="F160" s="255" t="s">
        <v>242</v>
      </c>
      <c r="G160" s="255"/>
      <c r="H160" s="255"/>
      <c r="I160" s="255"/>
      <c r="J160" s="168" t="s">
        <v>220</v>
      </c>
      <c r="K160" s="169">
        <v>138.14400000000001</v>
      </c>
      <c r="L160" s="256">
        <v>0</v>
      </c>
      <c r="M160" s="256"/>
      <c r="N160" s="257">
        <f t="shared" si="15"/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 t="shared" si="16"/>
        <v>0</v>
      </c>
      <c r="X160" s="172">
        <v>0</v>
      </c>
      <c r="Y160" s="172">
        <f t="shared" si="17"/>
        <v>0</v>
      </c>
      <c r="Z160" s="172">
        <v>0</v>
      </c>
      <c r="AA160" s="173">
        <f t="shared" si="18"/>
        <v>0</v>
      </c>
      <c r="AR160" s="19" t="s">
        <v>193</v>
      </c>
      <c r="AT160" s="19" t="s">
        <v>189</v>
      </c>
      <c r="AU160" s="19" t="s">
        <v>90</v>
      </c>
      <c r="AY160" s="19" t="s">
        <v>188</v>
      </c>
      <c r="BE160" s="114">
        <f t="shared" si="19"/>
        <v>0</v>
      </c>
      <c r="BF160" s="114">
        <f t="shared" si="20"/>
        <v>0</v>
      </c>
      <c r="BG160" s="114">
        <f t="shared" si="21"/>
        <v>0</v>
      </c>
      <c r="BH160" s="114">
        <f t="shared" si="22"/>
        <v>0</v>
      </c>
      <c r="BI160" s="114">
        <f t="shared" si="23"/>
        <v>0</v>
      </c>
      <c r="BJ160" s="19" t="s">
        <v>90</v>
      </c>
      <c r="BK160" s="174">
        <f t="shared" si="24"/>
        <v>0</v>
      </c>
      <c r="BL160" s="19" t="s">
        <v>193</v>
      </c>
      <c r="BM160" s="19" t="s">
        <v>243</v>
      </c>
    </row>
    <row r="161" spans="2:65" s="1" customFormat="1" ht="25.5" customHeight="1" x14ac:dyDescent="0.15">
      <c r="B161" s="137"/>
      <c r="C161" s="166" t="s">
        <v>244</v>
      </c>
      <c r="D161" s="166" t="s">
        <v>189</v>
      </c>
      <c r="E161" s="167" t="s">
        <v>245</v>
      </c>
      <c r="F161" s="255" t="s">
        <v>246</v>
      </c>
      <c r="G161" s="255"/>
      <c r="H161" s="255"/>
      <c r="I161" s="255"/>
      <c r="J161" s="168" t="s">
        <v>192</v>
      </c>
      <c r="K161" s="169">
        <v>51.302999999999997</v>
      </c>
      <c r="L161" s="256">
        <v>0</v>
      </c>
      <c r="M161" s="256"/>
      <c r="N161" s="257">
        <f t="shared" si="15"/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 t="shared" si="16"/>
        <v>0</v>
      </c>
      <c r="X161" s="172">
        <v>2.2151299999999998</v>
      </c>
      <c r="Y161" s="172">
        <f t="shared" si="17"/>
        <v>113.64281438999998</v>
      </c>
      <c r="Z161" s="172">
        <v>0</v>
      </c>
      <c r="AA161" s="173">
        <f t="shared" si="18"/>
        <v>0</v>
      </c>
      <c r="AR161" s="19" t="s">
        <v>193</v>
      </c>
      <c r="AT161" s="19" t="s">
        <v>189</v>
      </c>
      <c r="AU161" s="19" t="s">
        <v>90</v>
      </c>
      <c r="AY161" s="19" t="s">
        <v>188</v>
      </c>
      <c r="BE161" s="114">
        <f t="shared" si="19"/>
        <v>0</v>
      </c>
      <c r="BF161" s="114">
        <f t="shared" si="20"/>
        <v>0</v>
      </c>
      <c r="BG161" s="114">
        <f t="shared" si="21"/>
        <v>0</v>
      </c>
      <c r="BH161" s="114">
        <f t="shared" si="22"/>
        <v>0</v>
      </c>
      <c r="BI161" s="114">
        <f t="shared" si="23"/>
        <v>0</v>
      </c>
      <c r="BJ161" s="19" t="s">
        <v>90</v>
      </c>
      <c r="BK161" s="174">
        <f t="shared" si="24"/>
        <v>0</v>
      </c>
      <c r="BL161" s="19" t="s">
        <v>193</v>
      </c>
      <c r="BM161" s="19" t="s">
        <v>247</v>
      </c>
    </row>
    <row r="162" spans="2:65" s="1" customFormat="1" ht="25.5" customHeight="1" x14ac:dyDescent="0.15">
      <c r="B162" s="137"/>
      <c r="C162" s="166" t="s">
        <v>248</v>
      </c>
      <c r="D162" s="166" t="s">
        <v>189</v>
      </c>
      <c r="E162" s="167" t="s">
        <v>249</v>
      </c>
      <c r="F162" s="255" t="s">
        <v>250</v>
      </c>
      <c r="G162" s="255"/>
      <c r="H162" s="255"/>
      <c r="I162" s="255"/>
      <c r="J162" s="168" t="s">
        <v>192</v>
      </c>
      <c r="K162" s="169">
        <v>5.157</v>
      </c>
      <c r="L162" s="256">
        <v>0</v>
      </c>
      <c r="M162" s="256"/>
      <c r="N162" s="257">
        <f t="shared" si="15"/>
        <v>0</v>
      </c>
      <c r="O162" s="257"/>
      <c r="P162" s="257"/>
      <c r="Q162" s="257"/>
      <c r="R162" s="140"/>
      <c r="T162" s="171" t="s">
        <v>5</v>
      </c>
      <c r="U162" s="44" t="s">
        <v>45</v>
      </c>
      <c r="V162" s="36"/>
      <c r="W162" s="172">
        <f t="shared" si="16"/>
        <v>0</v>
      </c>
      <c r="X162" s="172">
        <v>2.2151299999999998</v>
      </c>
      <c r="Y162" s="172">
        <f t="shared" si="17"/>
        <v>11.423425409999998</v>
      </c>
      <c r="Z162" s="172">
        <v>0</v>
      </c>
      <c r="AA162" s="173">
        <f t="shared" si="18"/>
        <v>0</v>
      </c>
      <c r="AR162" s="19" t="s">
        <v>193</v>
      </c>
      <c r="AT162" s="19" t="s">
        <v>189</v>
      </c>
      <c r="AU162" s="19" t="s">
        <v>90</v>
      </c>
      <c r="AY162" s="19" t="s">
        <v>188</v>
      </c>
      <c r="BE162" s="114">
        <f t="shared" si="19"/>
        <v>0</v>
      </c>
      <c r="BF162" s="114">
        <f t="shared" si="20"/>
        <v>0</v>
      </c>
      <c r="BG162" s="114">
        <f t="shared" si="21"/>
        <v>0</v>
      </c>
      <c r="BH162" s="114">
        <f t="shared" si="22"/>
        <v>0</v>
      </c>
      <c r="BI162" s="114">
        <f t="shared" si="23"/>
        <v>0</v>
      </c>
      <c r="BJ162" s="19" t="s">
        <v>90</v>
      </c>
      <c r="BK162" s="174">
        <f t="shared" si="24"/>
        <v>0</v>
      </c>
      <c r="BL162" s="19" t="s">
        <v>193</v>
      </c>
      <c r="BM162" s="19" t="s">
        <v>251</v>
      </c>
    </row>
    <row r="163" spans="2:65" s="1" customFormat="1" ht="16.5" customHeight="1" x14ac:dyDescent="0.15">
      <c r="B163" s="137"/>
      <c r="C163" s="166" t="s">
        <v>252</v>
      </c>
      <c r="D163" s="166" t="s">
        <v>189</v>
      </c>
      <c r="E163" s="167" t="s">
        <v>253</v>
      </c>
      <c r="F163" s="255" t="s">
        <v>254</v>
      </c>
      <c r="G163" s="255"/>
      <c r="H163" s="255"/>
      <c r="I163" s="255"/>
      <c r="J163" s="168" t="s">
        <v>235</v>
      </c>
      <c r="K163" s="169">
        <v>0.72599999999999998</v>
      </c>
      <c r="L163" s="256">
        <v>0</v>
      </c>
      <c r="M163" s="256"/>
      <c r="N163" s="257">
        <f t="shared" si="15"/>
        <v>0</v>
      </c>
      <c r="O163" s="257"/>
      <c r="P163" s="257"/>
      <c r="Q163" s="257"/>
      <c r="R163" s="140"/>
      <c r="T163" s="171" t="s">
        <v>5</v>
      </c>
      <c r="U163" s="44" t="s">
        <v>45</v>
      </c>
      <c r="V163" s="36"/>
      <c r="W163" s="172">
        <f t="shared" si="16"/>
        <v>0</v>
      </c>
      <c r="X163" s="172">
        <v>1.0197700000000001</v>
      </c>
      <c r="Y163" s="172">
        <f t="shared" si="17"/>
        <v>0.74035302000000003</v>
      </c>
      <c r="Z163" s="172">
        <v>0</v>
      </c>
      <c r="AA163" s="173">
        <f t="shared" si="18"/>
        <v>0</v>
      </c>
      <c r="AR163" s="19" t="s">
        <v>193</v>
      </c>
      <c r="AT163" s="19" t="s">
        <v>189</v>
      </c>
      <c r="AU163" s="19" t="s">
        <v>90</v>
      </c>
      <c r="AY163" s="19" t="s">
        <v>188</v>
      </c>
      <c r="BE163" s="114">
        <f t="shared" si="19"/>
        <v>0</v>
      </c>
      <c r="BF163" s="114">
        <f t="shared" si="20"/>
        <v>0</v>
      </c>
      <c r="BG163" s="114">
        <f t="shared" si="21"/>
        <v>0</v>
      </c>
      <c r="BH163" s="114">
        <f t="shared" si="22"/>
        <v>0</v>
      </c>
      <c r="BI163" s="114">
        <f t="shared" si="23"/>
        <v>0</v>
      </c>
      <c r="BJ163" s="19" t="s">
        <v>90</v>
      </c>
      <c r="BK163" s="174">
        <f t="shared" si="24"/>
        <v>0</v>
      </c>
      <c r="BL163" s="19" t="s">
        <v>193</v>
      </c>
      <c r="BM163" s="19" t="s">
        <v>255</v>
      </c>
    </row>
    <row r="164" spans="2:65" s="1" customFormat="1" ht="25.5" customHeight="1" x14ac:dyDescent="0.15">
      <c r="B164" s="137"/>
      <c r="C164" s="166" t="s">
        <v>256</v>
      </c>
      <c r="D164" s="166" t="s">
        <v>189</v>
      </c>
      <c r="E164" s="167" t="s">
        <v>257</v>
      </c>
      <c r="F164" s="255" t="s">
        <v>258</v>
      </c>
      <c r="G164" s="255"/>
      <c r="H164" s="255"/>
      <c r="I164" s="255"/>
      <c r="J164" s="168" t="s">
        <v>235</v>
      </c>
      <c r="K164" s="169">
        <v>0.186</v>
      </c>
      <c r="L164" s="256">
        <v>0</v>
      </c>
      <c r="M164" s="256"/>
      <c r="N164" s="257">
        <f t="shared" si="15"/>
        <v>0</v>
      </c>
      <c r="O164" s="257"/>
      <c r="P164" s="257"/>
      <c r="Q164" s="257"/>
      <c r="R164" s="140"/>
      <c r="T164" s="171" t="s">
        <v>5</v>
      </c>
      <c r="U164" s="44" t="s">
        <v>45</v>
      </c>
      <c r="V164" s="36"/>
      <c r="W164" s="172">
        <f t="shared" si="16"/>
        <v>0</v>
      </c>
      <c r="X164" s="172">
        <v>1.1197600000000001</v>
      </c>
      <c r="Y164" s="172">
        <f t="shared" si="17"/>
        <v>0.20827536000000002</v>
      </c>
      <c r="Z164" s="172">
        <v>0</v>
      </c>
      <c r="AA164" s="173">
        <f t="shared" si="18"/>
        <v>0</v>
      </c>
      <c r="AR164" s="19" t="s">
        <v>193</v>
      </c>
      <c r="AT164" s="19" t="s">
        <v>189</v>
      </c>
      <c r="AU164" s="19" t="s">
        <v>90</v>
      </c>
      <c r="AY164" s="19" t="s">
        <v>188</v>
      </c>
      <c r="BE164" s="114">
        <f t="shared" si="19"/>
        <v>0</v>
      </c>
      <c r="BF164" s="114">
        <f t="shared" si="20"/>
        <v>0</v>
      </c>
      <c r="BG164" s="114">
        <f t="shared" si="21"/>
        <v>0</v>
      </c>
      <c r="BH164" s="114">
        <f t="shared" si="22"/>
        <v>0</v>
      </c>
      <c r="BI164" s="114">
        <f t="shared" si="23"/>
        <v>0</v>
      </c>
      <c r="BJ164" s="19" t="s">
        <v>90</v>
      </c>
      <c r="BK164" s="174">
        <f t="shared" si="24"/>
        <v>0</v>
      </c>
      <c r="BL164" s="19" t="s">
        <v>193</v>
      </c>
      <c r="BM164" s="19" t="s">
        <v>259</v>
      </c>
    </row>
    <row r="165" spans="2:65" s="10" customFormat="1" ht="29.75" customHeight="1" x14ac:dyDescent="0.15">
      <c r="B165" s="155"/>
      <c r="C165" s="156"/>
      <c r="D165" s="165" t="s">
        <v>142</v>
      </c>
      <c r="E165" s="165"/>
      <c r="F165" s="165"/>
      <c r="G165" s="165"/>
      <c r="H165" s="165"/>
      <c r="I165" s="165"/>
      <c r="J165" s="165"/>
      <c r="K165" s="165"/>
      <c r="L165" s="165"/>
      <c r="M165" s="165"/>
      <c r="N165" s="267">
        <f>BK165</f>
        <v>0</v>
      </c>
      <c r="O165" s="268"/>
      <c r="P165" s="268"/>
      <c r="Q165" s="268"/>
      <c r="R165" s="158"/>
      <c r="T165" s="159"/>
      <c r="U165" s="156"/>
      <c r="V165" s="156"/>
      <c r="W165" s="160">
        <f>SUM(W166:W178)</f>
        <v>0</v>
      </c>
      <c r="X165" s="156"/>
      <c r="Y165" s="160">
        <f>SUM(Y166:Y178)</f>
        <v>70.257282119999999</v>
      </c>
      <c r="Z165" s="156"/>
      <c r="AA165" s="161">
        <f>SUM(AA166:AA178)</f>
        <v>0</v>
      </c>
      <c r="AR165" s="162" t="s">
        <v>85</v>
      </c>
      <c r="AT165" s="163" t="s">
        <v>77</v>
      </c>
      <c r="AU165" s="163" t="s">
        <v>85</v>
      </c>
      <c r="AY165" s="162" t="s">
        <v>188</v>
      </c>
      <c r="BK165" s="164">
        <f>SUM(BK166:BK178)</f>
        <v>0</v>
      </c>
    </row>
    <row r="166" spans="2:65" s="1" customFormat="1" ht="25.5" customHeight="1" x14ac:dyDescent="0.15">
      <c r="B166" s="137"/>
      <c r="C166" s="166" t="s">
        <v>260</v>
      </c>
      <c r="D166" s="166" t="s">
        <v>189</v>
      </c>
      <c r="E166" s="167" t="s">
        <v>261</v>
      </c>
      <c r="F166" s="255" t="s">
        <v>262</v>
      </c>
      <c r="G166" s="255"/>
      <c r="H166" s="255"/>
      <c r="I166" s="255"/>
      <c r="J166" s="168" t="s">
        <v>220</v>
      </c>
      <c r="K166" s="169">
        <v>4.2</v>
      </c>
      <c r="L166" s="256">
        <v>0</v>
      </c>
      <c r="M166" s="256"/>
      <c r="N166" s="257">
        <f t="shared" ref="N166:N178" si="25">ROUND(L166*K166,3)</f>
        <v>0</v>
      </c>
      <c r="O166" s="257"/>
      <c r="P166" s="257"/>
      <c r="Q166" s="257"/>
      <c r="R166" s="140"/>
      <c r="T166" s="171" t="s">
        <v>5</v>
      </c>
      <c r="U166" s="44" t="s">
        <v>45</v>
      </c>
      <c r="V166" s="36"/>
      <c r="W166" s="172">
        <f t="shared" ref="W166:W178" si="26">V166*K166</f>
        <v>0</v>
      </c>
      <c r="X166" s="172">
        <v>0.63526000000000005</v>
      </c>
      <c r="Y166" s="172">
        <f t="shared" ref="Y166:Y178" si="27">X166*K166</f>
        <v>2.6680920000000001</v>
      </c>
      <c r="Z166" s="172">
        <v>0</v>
      </c>
      <c r="AA166" s="173">
        <f t="shared" ref="AA166:AA178" si="28">Z166*K166</f>
        <v>0</v>
      </c>
      <c r="AR166" s="19" t="s">
        <v>193</v>
      </c>
      <c r="AT166" s="19" t="s">
        <v>189</v>
      </c>
      <c r="AU166" s="19" t="s">
        <v>90</v>
      </c>
      <c r="AY166" s="19" t="s">
        <v>188</v>
      </c>
      <c r="BE166" s="114">
        <f t="shared" ref="BE166:BE178" si="29">IF(U166="základná",N166,0)</f>
        <v>0</v>
      </c>
      <c r="BF166" s="114">
        <f t="shared" ref="BF166:BF178" si="30">IF(U166="znížená",N166,0)</f>
        <v>0</v>
      </c>
      <c r="BG166" s="114">
        <f t="shared" ref="BG166:BG178" si="31">IF(U166="zákl. prenesená",N166,0)</f>
        <v>0</v>
      </c>
      <c r="BH166" s="114">
        <f t="shared" ref="BH166:BH178" si="32">IF(U166="zníž. prenesená",N166,0)</f>
        <v>0</v>
      </c>
      <c r="BI166" s="114">
        <f t="shared" ref="BI166:BI178" si="33">IF(U166="nulová",N166,0)</f>
        <v>0</v>
      </c>
      <c r="BJ166" s="19" t="s">
        <v>90</v>
      </c>
      <c r="BK166" s="174">
        <f t="shared" ref="BK166:BK178" si="34">ROUND(L166*K166,3)</f>
        <v>0</v>
      </c>
      <c r="BL166" s="19" t="s">
        <v>193</v>
      </c>
      <c r="BM166" s="19" t="s">
        <v>263</v>
      </c>
    </row>
    <row r="167" spans="2:65" s="1" customFormat="1" ht="25.5" customHeight="1" x14ac:dyDescent="0.15">
      <c r="B167" s="137"/>
      <c r="C167" s="166" t="s">
        <v>10</v>
      </c>
      <c r="D167" s="166" t="s">
        <v>189</v>
      </c>
      <c r="E167" s="167" t="s">
        <v>264</v>
      </c>
      <c r="F167" s="255" t="s">
        <v>265</v>
      </c>
      <c r="G167" s="255"/>
      <c r="H167" s="255"/>
      <c r="I167" s="255"/>
      <c r="J167" s="168" t="s">
        <v>235</v>
      </c>
      <c r="K167" s="169">
        <v>0.13500000000000001</v>
      </c>
      <c r="L167" s="256">
        <v>0</v>
      </c>
      <c r="M167" s="256"/>
      <c r="N167" s="257">
        <f t="shared" si="25"/>
        <v>0</v>
      </c>
      <c r="O167" s="257"/>
      <c r="P167" s="257"/>
      <c r="Q167" s="257"/>
      <c r="R167" s="140"/>
      <c r="T167" s="171" t="s">
        <v>5</v>
      </c>
      <c r="U167" s="44" t="s">
        <v>45</v>
      </c>
      <c r="V167" s="36"/>
      <c r="W167" s="172">
        <f t="shared" si="26"/>
        <v>0</v>
      </c>
      <c r="X167" s="172">
        <v>1.002</v>
      </c>
      <c r="Y167" s="172">
        <f t="shared" si="27"/>
        <v>0.13527</v>
      </c>
      <c r="Z167" s="172">
        <v>0</v>
      </c>
      <c r="AA167" s="173">
        <f t="shared" si="28"/>
        <v>0</v>
      </c>
      <c r="AR167" s="19" t="s">
        <v>193</v>
      </c>
      <c r="AT167" s="19" t="s">
        <v>189</v>
      </c>
      <c r="AU167" s="19" t="s">
        <v>90</v>
      </c>
      <c r="AY167" s="19" t="s">
        <v>188</v>
      </c>
      <c r="BE167" s="114">
        <f t="shared" si="29"/>
        <v>0</v>
      </c>
      <c r="BF167" s="114">
        <f t="shared" si="30"/>
        <v>0</v>
      </c>
      <c r="BG167" s="114">
        <f t="shared" si="31"/>
        <v>0</v>
      </c>
      <c r="BH167" s="114">
        <f t="shared" si="32"/>
        <v>0</v>
      </c>
      <c r="BI167" s="114">
        <f t="shared" si="33"/>
        <v>0</v>
      </c>
      <c r="BJ167" s="19" t="s">
        <v>90</v>
      </c>
      <c r="BK167" s="174">
        <f t="shared" si="34"/>
        <v>0</v>
      </c>
      <c r="BL167" s="19" t="s">
        <v>193</v>
      </c>
      <c r="BM167" s="19" t="s">
        <v>266</v>
      </c>
    </row>
    <row r="168" spans="2:65" s="1" customFormat="1" ht="38.25" customHeight="1" x14ac:dyDescent="0.15">
      <c r="B168" s="137"/>
      <c r="C168" s="166" t="s">
        <v>267</v>
      </c>
      <c r="D168" s="166" t="s">
        <v>189</v>
      </c>
      <c r="E168" s="167" t="s">
        <v>268</v>
      </c>
      <c r="F168" s="255" t="s">
        <v>269</v>
      </c>
      <c r="G168" s="255"/>
      <c r="H168" s="255"/>
      <c r="I168" s="255"/>
      <c r="J168" s="168" t="s">
        <v>192</v>
      </c>
      <c r="K168" s="169">
        <v>66.468000000000004</v>
      </c>
      <c r="L168" s="256">
        <v>0</v>
      </c>
      <c r="M168" s="256"/>
      <c r="N168" s="257">
        <f t="shared" si="25"/>
        <v>0</v>
      </c>
      <c r="O168" s="257"/>
      <c r="P168" s="257"/>
      <c r="Q168" s="257"/>
      <c r="R168" s="140"/>
      <c r="T168" s="171" t="s">
        <v>5</v>
      </c>
      <c r="U168" s="44" t="s">
        <v>45</v>
      </c>
      <c r="V168" s="36"/>
      <c r="W168" s="172">
        <f t="shared" si="26"/>
        <v>0</v>
      </c>
      <c r="X168" s="172">
        <v>0.69971000000000005</v>
      </c>
      <c r="Y168" s="172">
        <f t="shared" si="27"/>
        <v>46.508324280000004</v>
      </c>
      <c r="Z168" s="172">
        <v>0</v>
      </c>
      <c r="AA168" s="173">
        <f t="shared" si="28"/>
        <v>0</v>
      </c>
      <c r="AR168" s="19" t="s">
        <v>193</v>
      </c>
      <c r="AT168" s="19" t="s">
        <v>189</v>
      </c>
      <c r="AU168" s="19" t="s">
        <v>90</v>
      </c>
      <c r="AY168" s="19" t="s">
        <v>188</v>
      </c>
      <c r="BE168" s="114">
        <f t="shared" si="29"/>
        <v>0</v>
      </c>
      <c r="BF168" s="114">
        <f t="shared" si="30"/>
        <v>0</v>
      </c>
      <c r="BG168" s="114">
        <f t="shared" si="31"/>
        <v>0</v>
      </c>
      <c r="BH168" s="114">
        <f t="shared" si="32"/>
        <v>0</v>
      </c>
      <c r="BI168" s="114">
        <f t="shared" si="33"/>
        <v>0</v>
      </c>
      <c r="BJ168" s="19" t="s">
        <v>90</v>
      </c>
      <c r="BK168" s="174">
        <f t="shared" si="34"/>
        <v>0</v>
      </c>
      <c r="BL168" s="19" t="s">
        <v>193</v>
      </c>
      <c r="BM168" s="19" t="s">
        <v>270</v>
      </c>
    </row>
    <row r="169" spans="2:65" s="1" customFormat="1" ht="38.25" customHeight="1" x14ac:dyDescent="0.15">
      <c r="B169" s="137"/>
      <c r="C169" s="166" t="s">
        <v>271</v>
      </c>
      <c r="D169" s="166" t="s">
        <v>189</v>
      </c>
      <c r="E169" s="167" t="s">
        <v>272</v>
      </c>
      <c r="F169" s="255" t="s">
        <v>273</v>
      </c>
      <c r="G169" s="255"/>
      <c r="H169" s="255"/>
      <c r="I169" s="255"/>
      <c r="J169" s="168" t="s">
        <v>220</v>
      </c>
      <c r="K169" s="169">
        <v>35.832000000000001</v>
      </c>
      <c r="L169" s="256">
        <v>0</v>
      </c>
      <c r="M169" s="256"/>
      <c r="N169" s="257">
        <f t="shared" si="25"/>
        <v>0</v>
      </c>
      <c r="O169" s="257"/>
      <c r="P169" s="257"/>
      <c r="Q169" s="257"/>
      <c r="R169" s="140"/>
      <c r="T169" s="171" t="s">
        <v>5</v>
      </c>
      <c r="U169" s="44" t="s">
        <v>45</v>
      </c>
      <c r="V169" s="36"/>
      <c r="W169" s="172">
        <f t="shared" si="26"/>
        <v>0</v>
      </c>
      <c r="X169" s="172">
        <v>7.0029999999999995E-2</v>
      </c>
      <c r="Y169" s="172">
        <f t="shared" si="27"/>
        <v>2.5093149599999998</v>
      </c>
      <c r="Z169" s="172">
        <v>0</v>
      </c>
      <c r="AA169" s="173">
        <f t="shared" si="28"/>
        <v>0</v>
      </c>
      <c r="AR169" s="19" t="s">
        <v>193</v>
      </c>
      <c r="AT169" s="19" t="s">
        <v>189</v>
      </c>
      <c r="AU169" s="19" t="s">
        <v>90</v>
      </c>
      <c r="AY169" s="19" t="s">
        <v>188</v>
      </c>
      <c r="BE169" s="114">
        <f t="shared" si="29"/>
        <v>0</v>
      </c>
      <c r="BF169" s="114">
        <f t="shared" si="30"/>
        <v>0</v>
      </c>
      <c r="BG169" s="114">
        <f t="shared" si="31"/>
        <v>0</v>
      </c>
      <c r="BH169" s="114">
        <f t="shared" si="32"/>
        <v>0</v>
      </c>
      <c r="BI169" s="114">
        <f t="shared" si="33"/>
        <v>0</v>
      </c>
      <c r="BJ169" s="19" t="s">
        <v>90</v>
      </c>
      <c r="BK169" s="174">
        <f t="shared" si="34"/>
        <v>0</v>
      </c>
      <c r="BL169" s="19" t="s">
        <v>193</v>
      </c>
      <c r="BM169" s="19" t="s">
        <v>274</v>
      </c>
    </row>
    <row r="170" spans="2:65" s="1" customFormat="1" ht="38.25" customHeight="1" x14ac:dyDescent="0.15">
      <c r="B170" s="137"/>
      <c r="C170" s="166" t="s">
        <v>275</v>
      </c>
      <c r="D170" s="166" t="s">
        <v>189</v>
      </c>
      <c r="E170" s="167" t="s">
        <v>276</v>
      </c>
      <c r="F170" s="255" t="s">
        <v>277</v>
      </c>
      <c r="G170" s="255"/>
      <c r="H170" s="255"/>
      <c r="I170" s="255"/>
      <c r="J170" s="168" t="s">
        <v>220</v>
      </c>
      <c r="K170" s="169">
        <v>122.736</v>
      </c>
      <c r="L170" s="256">
        <v>0</v>
      </c>
      <c r="M170" s="256"/>
      <c r="N170" s="257">
        <f t="shared" si="25"/>
        <v>0</v>
      </c>
      <c r="O170" s="257"/>
      <c r="P170" s="257"/>
      <c r="Q170" s="257"/>
      <c r="R170" s="140"/>
      <c r="T170" s="171" t="s">
        <v>5</v>
      </c>
      <c r="U170" s="44" t="s">
        <v>45</v>
      </c>
      <c r="V170" s="36"/>
      <c r="W170" s="172">
        <f t="shared" si="26"/>
        <v>0</v>
      </c>
      <c r="X170" s="172">
        <v>0.12458</v>
      </c>
      <c r="Y170" s="172">
        <f t="shared" si="27"/>
        <v>15.29045088</v>
      </c>
      <c r="Z170" s="172">
        <v>0</v>
      </c>
      <c r="AA170" s="173">
        <f t="shared" si="28"/>
        <v>0</v>
      </c>
      <c r="AR170" s="19" t="s">
        <v>193</v>
      </c>
      <c r="AT170" s="19" t="s">
        <v>189</v>
      </c>
      <c r="AU170" s="19" t="s">
        <v>90</v>
      </c>
      <c r="AY170" s="19" t="s">
        <v>188</v>
      </c>
      <c r="BE170" s="114">
        <f t="shared" si="29"/>
        <v>0</v>
      </c>
      <c r="BF170" s="114">
        <f t="shared" si="30"/>
        <v>0</v>
      </c>
      <c r="BG170" s="114">
        <f t="shared" si="31"/>
        <v>0</v>
      </c>
      <c r="BH170" s="114">
        <f t="shared" si="32"/>
        <v>0</v>
      </c>
      <c r="BI170" s="114">
        <f t="shared" si="33"/>
        <v>0</v>
      </c>
      <c r="BJ170" s="19" t="s">
        <v>90</v>
      </c>
      <c r="BK170" s="174">
        <f t="shared" si="34"/>
        <v>0</v>
      </c>
      <c r="BL170" s="19" t="s">
        <v>193</v>
      </c>
      <c r="BM170" s="19" t="s">
        <v>278</v>
      </c>
    </row>
    <row r="171" spans="2:65" s="1" customFormat="1" ht="25.5" customHeight="1" x14ac:dyDescent="0.15">
      <c r="B171" s="137"/>
      <c r="C171" s="166" t="s">
        <v>279</v>
      </c>
      <c r="D171" s="166" t="s">
        <v>189</v>
      </c>
      <c r="E171" s="167" t="s">
        <v>280</v>
      </c>
      <c r="F171" s="255" t="s">
        <v>281</v>
      </c>
      <c r="G171" s="255"/>
      <c r="H171" s="255"/>
      <c r="I171" s="255"/>
      <c r="J171" s="168" t="s">
        <v>210</v>
      </c>
      <c r="K171" s="169">
        <v>1</v>
      </c>
      <c r="L171" s="256">
        <v>0</v>
      </c>
      <c r="M171" s="256"/>
      <c r="N171" s="257">
        <f t="shared" si="25"/>
        <v>0</v>
      </c>
      <c r="O171" s="257"/>
      <c r="P171" s="257"/>
      <c r="Q171" s="257"/>
      <c r="R171" s="140"/>
      <c r="T171" s="171" t="s">
        <v>5</v>
      </c>
      <c r="U171" s="44" t="s">
        <v>45</v>
      </c>
      <c r="V171" s="36"/>
      <c r="W171" s="172">
        <f t="shared" si="26"/>
        <v>0</v>
      </c>
      <c r="X171" s="172">
        <v>3.542E-2</v>
      </c>
      <c r="Y171" s="172">
        <f t="shared" si="27"/>
        <v>3.542E-2</v>
      </c>
      <c r="Z171" s="172">
        <v>0</v>
      </c>
      <c r="AA171" s="173">
        <f t="shared" si="28"/>
        <v>0</v>
      </c>
      <c r="AR171" s="19" t="s">
        <v>193</v>
      </c>
      <c r="AT171" s="19" t="s">
        <v>189</v>
      </c>
      <c r="AU171" s="19" t="s">
        <v>90</v>
      </c>
      <c r="AY171" s="19" t="s">
        <v>188</v>
      </c>
      <c r="BE171" s="114">
        <f t="shared" si="29"/>
        <v>0</v>
      </c>
      <c r="BF171" s="114">
        <f t="shared" si="30"/>
        <v>0</v>
      </c>
      <c r="BG171" s="114">
        <f t="shared" si="31"/>
        <v>0</v>
      </c>
      <c r="BH171" s="114">
        <f t="shared" si="32"/>
        <v>0</v>
      </c>
      <c r="BI171" s="114">
        <f t="shared" si="33"/>
        <v>0</v>
      </c>
      <c r="BJ171" s="19" t="s">
        <v>90</v>
      </c>
      <c r="BK171" s="174">
        <f t="shared" si="34"/>
        <v>0</v>
      </c>
      <c r="BL171" s="19" t="s">
        <v>193</v>
      </c>
      <c r="BM171" s="19" t="s">
        <v>282</v>
      </c>
    </row>
    <row r="172" spans="2:65" s="1" customFormat="1" ht="25.5" customHeight="1" x14ac:dyDescent="0.15">
      <c r="B172" s="137"/>
      <c r="C172" s="166" t="s">
        <v>283</v>
      </c>
      <c r="D172" s="166" t="s">
        <v>189</v>
      </c>
      <c r="E172" s="167" t="s">
        <v>284</v>
      </c>
      <c r="F172" s="255" t="s">
        <v>285</v>
      </c>
      <c r="G172" s="255"/>
      <c r="H172" s="255"/>
      <c r="I172" s="255"/>
      <c r="J172" s="168" t="s">
        <v>210</v>
      </c>
      <c r="K172" s="169">
        <v>1</v>
      </c>
      <c r="L172" s="256">
        <v>0</v>
      </c>
      <c r="M172" s="256"/>
      <c r="N172" s="257">
        <f t="shared" si="25"/>
        <v>0</v>
      </c>
      <c r="O172" s="257"/>
      <c r="P172" s="257"/>
      <c r="Q172" s="257"/>
      <c r="R172" s="140"/>
      <c r="T172" s="171" t="s">
        <v>5</v>
      </c>
      <c r="U172" s="44" t="s">
        <v>45</v>
      </c>
      <c r="V172" s="36"/>
      <c r="W172" s="172">
        <f t="shared" si="26"/>
        <v>0</v>
      </c>
      <c r="X172" s="172">
        <v>4.2759999999999999E-2</v>
      </c>
      <c r="Y172" s="172">
        <f t="shared" si="27"/>
        <v>4.2759999999999999E-2</v>
      </c>
      <c r="Z172" s="172">
        <v>0</v>
      </c>
      <c r="AA172" s="173">
        <f t="shared" si="28"/>
        <v>0</v>
      </c>
      <c r="AR172" s="19" t="s">
        <v>193</v>
      </c>
      <c r="AT172" s="19" t="s">
        <v>189</v>
      </c>
      <c r="AU172" s="19" t="s">
        <v>90</v>
      </c>
      <c r="AY172" s="19" t="s">
        <v>188</v>
      </c>
      <c r="BE172" s="114">
        <f t="shared" si="29"/>
        <v>0</v>
      </c>
      <c r="BF172" s="114">
        <f t="shared" si="30"/>
        <v>0</v>
      </c>
      <c r="BG172" s="114">
        <f t="shared" si="31"/>
        <v>0</v>
      </c>
      <c r="BH172" s="114">
        <f t="shared" si="32"/>
        <v>0</v>
      </c>
      <c r="BI172" s="114">
        <f t="shared" si="33"/>
        <v>0</v>
      </c>
      <c r="BJ172" s="19" t="s">
        <v>90</v>
      </c>
      <c r="BK172" s="174">
        <f t="shared" si="34"/>
        <v>0</v>
      </c>
      <c r="BL172" s="19" t="s">
        <v>193</v>
      </c>
      <c r="BM172" s="19" t="s">
        <v>286</v>
      </c>
    </row>
    <row r="173" spans="2:65" s="1" customFormat="1" ht="25.5" customHeight="1" x14ac:dyDescent="0.15">
      <c r="B173" s="137"/>
      <c r="C173" s="166" t="s">
        <v>287</v>
      </c>
      <c r="D173" s="166" t="s">
        <v>189</v>
      </c>
      <c r="E173" s="167" t="s">
        <v>288</v>
      </c>
      <c r="F173" s="255" t="s">
        <v>289</v>
      </c>
      <c r="G173" s="255"/>
      <c r="H173" s="255"/>
      <c r="I173" s="255"/>
      <c r="J173" s="168" t="s">
        <v>210</v>
      </c>
      <c r="K173" s="169">
        <v>11</v>
      </c>
      <c r="L173" s="256">
        <v>0</v>
      </c>
      <c r="M173" s="256"/>
      <c r="N173" s="257">
        <f t="shared" si="25"/>
        <v>0</v>
      </c>
      <c r="O173" s="257"/>
      <c r="P173" s="257"/>
      <c r="Q173" s="257"/>
      <c r="R173" s="140"/>
      <c r="T173" s="171" t="s">
        <v>5</v>
      </c>
      <c r="U173" s="44" t="s">
        <v>45</v>
      </c>
      <c r="V173" s="36"/>
      <c r="W173" s="172">
        <f t="shared" si="26"/>
        <v>0</v>
      </c>
      <c r="X173" s="172">
        <v>8.2930000000000004E-2</v>
      </c>
      <c r="Y173" s="172">
        <f t="shared" si="27"/>
        <v>0.9122300000000001</v>
      </c>
      <c r="Z173" s="172">
        <v>0</v>
      </c>
      <c r="AA173" s="173">
        <f t="shared" si="28"/>
        <v>0</v>
      </c>
      <c r="AR173" s="19" t="s">
        <v>193</v>
      </c>
      <c r="AT173" s="19" t="s">
        <v>189</v>
      </c>
      <c r="AU173" s="19" t="s">
        <v>90</v>
      </c>
      <c r="AY173" s="19" t="s">
        <v>188</v>
      </c>
      <c r="BE173" s="114">
        <f t="shared" si="29"/>
        <v>0</v>
      </c>
      <c r="BF173" s="114">
        <f t="shared" si="30"/>
        <v>0</v>
      </c>
      <c r="BG173" s="114">
        <f t="shared" si="31"/>
        <v>0</v>
      </c>
      <c r="BH173" s="114">
        <f t="shared" si="32"/>
        <v>0</v>
      </c>
      <c r="BI173" s="114">
        <f t="shared" si="33"/>
        <v>0</v>
      </c>
      <c r="BJ173" s="19" t="s">
        <v>90</v>
      </c>
      <c r="BK173" s="174">
        <f t="shared" si="34"/>
        <v>0</v>
      </c>
      <c r="BL173" s="19" t="s">
        <v>193</v>
      </c>
      <c r="BM173" s="19" t="s">
        <v>290</v>
      </c>
    </row>
    <row r="174" spans="2:65" s="1" customFormat="1" ht="25.5" customHeight="1" x14ac:dyDescent="0.15">
      <c r="B174" s="137"/>
      <c r="C174" s="166" t="s">
        <v>291</v>
      </c>
      <c r="D174" s="166" t="s">
        <v>189</v>
      </c>
      <c r="E174" s="167" t="s">
        <v>292</v>
      </c>
      <c r="F174" s="255" t="s">
        <v>293</v>
      </c>
      <c r="G174" s="255"/>
      <c r="H174" s="255"/>
      <c r="I174" s="255"/>
      <c r="J174" s="168" t="s">
        <v>210</v>
      </c>
      <c r="K174" s="169">
        <v>2</v>
      </c>
      <c r="L174" s="256">
        <v>0</v>
      </c>
      <c r="M174" s="256"/>
      <c r="N174" s="257">
        <f t="shared" si="25"/>
        <v>0</v>
      </c>
      <c r="O174" s="257"/>
      <c r="P174" s="257"/>
      <c r="Q174" s="257"/>
      <c r="R174" s="140"/>
      <c r="T174" s="171" t="s">
        <v>5</v>
      </c>
      <c r="U174" s="44" t="s">
        <v>45</v>
      </c>
      <c r="V174" s="36"/>
      <c r="W174" s="172">
        <f t="shared" si="26"/>
        <v>0</v>
      </c>
      <c r="X174" s="172">
        <v>0.11149000000000001</v>
      </c>
      <c r="Y174" s="172">
        <f t="shared" si="27"/>
        <v>0.22298000000000001</v>
      </c>
      <c r="Z174" s="172">
        <v>0</v>
      </c>
      <c r="AA174" s="173">
        <f t="shared" si="28"/>
        <v>0</v>
      </c>
      <c r="AR174" s="19" t="s">
        <v>193</v>
      </c>
      <c r="AT174" s="19" t="s">
        <v>189</v>
      </c>
      <c r="AU174" s="19" t="s">
        <v>90</v>
      </c>
      <c r="AY174" s="19" t="s">
        <v>188</v>
      </c>
      <c r="BE174" s="114">
        <f t="shared" si="29"/>
        <v>0</v>
      </c>
      <c r="BF174" s="114">
        <f t="shared" si="30"/>
        <v>0</v>
      </c>
      <c r="BG174" s="114">
        <f t="shared" si="31"/>
        <v>0</v>
      </c>
      <c r="BH174" s="114">
        <f t="shared" si="32"/>
        <v>0</v>
      </c>
      <c r="BI174" s="114">
        <f t="shared" si="33"/>
        <v>0</v>
      </c>
      <c r="BJ174" s="19" t="s">
        <v>90</v>
      </c>
      <c r="BK174" s="174">
        <f t="shared" si="34"/>
        <v>0</v>
      </c>
      <c r="BL174" s="19" t="s">
        <v>193</v>
      </c>
      <c r="BM174" s="19" t="s">
        <v>294</v>
      </c>
    </row>
    <row r="175" spans="2:65" s="1" customFormat="1" ht="25.5" customHeight="1" x14ac:dyDescent="0.15">
      <c r="B175" s="137"/>
      <c r="C175" s="166" t="s">
        <v>295</v>
      </c>
      <c r="D175" s="166" t="s">
        <v>189</v>
      </c>
      <c r="E175" s="167" t="s">
        <v>296</v>
      </c>
      <c r="F175" s="255" t="s">
        <v>297</v>
      </c>
      <c r="G175" s="255"/>
      <c r="H175" s="255"/>
      <c r="I175" s="255"/>
      <c r="J175" s="168" t="s">
        <v>210</v>
      </c>
      <c r="K175" s="169">
        <v>10</v>
      </c>
      <c r="L175" s="256">
        <v>0</v>
      </c>
      <c r="M175" s="256"/>
      <c r="N175" s="257">
        <f t="shared" si="25"/>
        <v>0</v>
      </c>
      <c r="O175" s="257"/>
      <c r="P175" s="257"/>
      <c r="Q175" s="257"/>
      <c r="R175" s="140"/>
      <c r="T175" s="171" t="s">
        <v>5</v>
      </c>
      <c r="U175" s="44" t="s">
        <v>45</v>
      </c>
      <c r="V175" s="36"/>
      <c r="W175" s="172">
        <f t="shared" si="26"/>
        <v>0</v>
      </c>
      <c r="X175" s="172">
        <v>0.12789</v>
      </c>
      <c r="Y175" s="172">
        <f t="shared" si="27"/>
        <v>1.2789000000000001</v>
      </c>
      <c r="Z175" s="172">
        <v>0</v>
      </c>
      <c r="AA175" s="173">
        <f t="shared" si="28"/>
        <v>0</v>
      </c>
      <c r="AR175" s="19" t="s">
        <v>193</v>
      </c>
      <c r="AT175" s="19" t="s">
        <v>189</v>
      </c>
      <c r="AU175" s="19" t="s">
        <v>90</v>
      </c>
      <c r="AY175" s="19" t="s">
        <v>188</v>
      </c>
      <c r="BE175" s="114">
        <f t="shared" si="29"/>
        <v>0</v>
      </c>
      <c r="BF175" s="114">
        <f t="shared" si="30"/>
        <v>0</v>
      </c>
      <c r="BG175" s="114">
        <f t="shared" si="31"/>
        <v>0</v>
      </c>
      <c r="BH175" s="114">
        <f t="shared" si="32"/>
        <v>0</v>
      </c>
      <c r="BI175" s="114">
        <f t="shared" si="33"/>
        <v>0</v>
      </c>
      <c r="BJ175" s="19" t="s">
        <v>90</v>
      </c>
      <c r="BK175" s="174">
        <f t="shared" si="34"/>
        <v>0</v>
      </c>
      <c r="BL175" s="19" t="s">
        <v>193</v>
      </c>
      <c r="BM175" s="19" t="s">
        <v>298</v>
      </c>
    </row>
    <row r="176" spans="2:65" s="1" customFormat="1" ht="25.5" customHeight="1" x14ac:dyDescent="0.15">
      <c r="B176" s="137"/>
      <c r="C176" s="166" t="s">
        <v>299</v>
      </c>
      <c r="D176" s="166" t="s">
        <v>189</v>
      </c>
      <c r="E176" s="167" t="s">
        <v>300</v>
      </c>
      <c r="F176" s="255" t="s">
        <v>301</v>
      </c>
      <c r="G176" s="255"/>
      <c r="H176" s="255"/>
      <c r="I176" s="255"/>
      <c r="J176" s="168" t="s">
        <v>210</v>
      </c>
      <c r="K176" s="169">
        <v>7</v>
      </c>
      <c r="L176" s="256">
        <v>0</v>
      </c>
      <c r="M176" s="256"/>
      <c r="N176" s="257">
        <f t="shared" si="25"/>
        <v>0</v>
      </c>
      <c r="O176" s="257"/>
      <c r="P176" s="257"/>
      <c r="Q176" s="257"/>
      <c r="R176" s="140"/>
      <c r="T176" s="171" t="s">
        <v>5</v>
      </c>
      <c r="U176" s="44" t="s">
        <v>45</v>
      </c>
      <c r="V176" s="36"/>
      <c r="W176" s="172">
        <f t="shared" si="26"/>
        <v>0</v>
      </c>
      <c r="X176" s="172">
        <v>2.6579999999999999E-2</v>
      </c>
      <c r="Y176" s="172">
        <f t="shared" si="27"/>
        <v>0.18606</v>
      </c>
      <c r="Z176" s="172">
        <v>0</v>
      </c>
      <c r="AA176" s="173">
        <f t="shared" si="28"/>
        <v>0</v>
      </c>
      <c r="AR176" s="19" t="s">
        <v>193</v>
      </c>
      <c r="AT176" s="19" t="s">
        <v>189</v>
      </c>
      <c r="AU176" s="19" t="s">
        <v>90</v>
      </c>
      <c r="AY176" s="19" t="s">
        <v>188</v>
      </c>
      <c r="BE176" s="114">
        <f t="shared" si="29"/>
        <v>0</v>
      </c>
      <c r="BF176" s="114">
        <f t="shared" si="30"/>
        <v>0</v>
      </c>
      <c r="BG176" s="114">
        <f t="shared" si="31"/>
        <v>0</v>
      </c>
      <c r="BH176" s="114">
        <f t="shared" si="32"/>
        <v>0</v>
      </c>
      <c r="BI176" s="114">
        <f t="shared" si="33"/>
        <v>0</v>
      </c>
      <c r="BJ176" s="19" t="s">
        <v>90</v>
      </c>
      <c r="BK176" s="174">
        <f t="shared" si="34"/>
        <v>0</v>
      </c>
      <c r="BL176" s="19" t="s">
        <v>193</v>
      </c>
      <c r="BM176" s="19" t="s">
        <v>302</v>
      </c>
    </row>
    <row r="177" spans="2:65" s="1" customFormat="1" ht="25.5" customHeight="1" x14ac:dyDescent="0.15">
      <c r="B177" s="137"/>
      <c r="C177" s="166" t="s">
        <v>303</v>
      </c>
      <c r="D177" s="166" t="s">
        <v>189</v>
      </c>
      <c r="E177" s="167" t="s">
        <v>304</v>
      </c>
      <c r="F177" s="255" t="s">
        <v>305</v>
      </c>
      <c r="G177" s="255"/>
      <c r="H177" s="255"/>
      <c r="I177" s="255"/>
      <c r="J177" s="168" t="s">
        <v>210</v>
      </c>
      <c r="K177" s="169">
        <v>6</v>
      </c>
      <c r="L177" s="256">
        <v>0</v>
      </c>
      <c r="M177" s="256"/>
      <c r="N177" s="257">
        <f t="shared" si="25"/>
        <v>0</v>
      </c>
      <c r="O177" s="257"/>
      <c r="P177" s="257"/>
      <c r="Q177" s="257"/>
      <c r="R177" s="140"/>
      <c r="T177" s="171" t="s">
        <v>5</v>
      </c>
      <c r="U177" s="44" t="s">
        <v>45</v>
      </c>
      <c r="V177" s="36"/>
      <c r="W177" s="172">
        <f t="shared" si="26"/>
        <v>0</v>
      </c>
      <c r="X177" s="172">
        <v>3.9870000000000003E-2</v>
      </c>
      <c r="Y177" s="172">
        <f t="shared" si="27"/>
        <v>0.23922000000000002</v>
      </c>
      <c r="Z177" s="172">
        <v>0</v>
      </c>
      <c r="AA177" s="173">
        <f t="shared" si="28"/>
        <v>0</v>
      </c>
      <c r="AR177" s="19" t="s">
        <v>193</v>
      </c>
      <c r="AT177" s="19" t="s">
        <v>189</v>
      </c>
      <c r="AU177" s="19" t="s">
        <v>90</v>
      </c>
      <c r="AY177" s="19" t="s">
        <v>188</v>
      </c>
      <c r="BE177" s="114">
        <f t="shared" si="29"/>
        <v>0</v>
      </c>
      <c r="BF177" s="114">
        <f t="shared" si="30"/>
        <v>0</v>
      </c>
      <c r="BG177" s="114">
        <f t="shared" si="31"/>
        <v>0</v>
      </c>
      <c r="BH177" s="114">
        <f t="shared" si="32"/>
        <v>0</v>
      </c>
      <c r="BI177" s="114">
        <f t="shared" si="33"/>
        <v>0</v>
      </c>
      <c r="BJ177" s="19" t="s">
        <v>90</v>
      </c>
      <c r="BK177" s="174">
        <f t="shared" si="34"/>
        <v>0</v>
      </c>
      <c r="BL177" s="19" t="s">
        <v>193</v>
      </c>
      <c r="BM177" s="19" t="s">
        <v>306</v>
      </c>
    </row>
    <row r="178" spans="2:65" s="1" customFormat="1" ht="51" customHeight="1" x14ac:dyDescent="0.15">
      <c r="B178" s="137"/>
      <c r="C178" s="166" t="s">
        <v>307</v>
      </c>
      <c r="D178" s="166" t="s">
        <v>189</v>
      </c>
      <c r="E178" s="167" t="s">
        <v>308</v>
      </c>
      <c r="F178" s="255" t="s">
        <v>309</v>
      </c>
      <c r="G178" s="255"/>
      <c r="H178" s="255"/>
      <c r="I178" s="255"/>
      <c r="J178" s="168" t="s">
        <v>210</v>
      </c>
      <c r="K178" s="169">
        <v>1</v>
      </c>
      <c r="L178" s="256">
        <v>0</v>
      </c>
      <c r="M178" s="256"/>
      <c r="N178" s="257">
        <f t="shared" si="25"/>
        <v>0</v>
      </c>
      <c r="O178" s="257"/>
      <c r="P178" s="257"/>
      <c r="Q178" s="257"/>
      <c r="R178" s="140"/>
      <c r="T178" s="171" t="s">
        <v>5</v>
      </c>
      <c r="U178" s="44" t="s">
        <v>45</v>
      </c>
      <c r="V178" s="36"/>
      <c r="W178" s="172">
        <f t="shared" si="26"/>
        <v>0</v>
      </c>
      <c r="X178" s="172">
        <v>0.22825999999999999</v>
      </c>
      <c r="Y178" s="172">
        <f t="shared" si="27"/>
        <v>0.22825999999999999</v>
      </c>
      <c r="Z178" s="172">
        <v>0</v>
      </c>
      <c r="AA178" s="173">
        <f t="shared" si="28"/>
        <v>0</v>
      </c>
      <c r="AR178" s="19" t="s">
        <v>193</v>
      </c>
      <c r="AT178" s="19" t="s">
        <v>189</v>
      </c>
      <c r="AU178" s="19" t="s">
        <v>90</v>
      </c>
      <c r="AY178" s="19" t="s">
        <v>188</v>
      </c>
      <c r="BE178" s="114">
        <f t="shared" si="29"/>
        <v>0</v>
      </c>
      <c r="BF178" s="114">
        <f t="shared" si="30"/>
        <v>0</v>
      </c>
      <c r="BG178" s="114">
        <f t="shared" si="31"/>
        <v>0</v>
      </c>
      <c r="BH178" s="114">
        <f t="shared" si="32"/>
        <v>0</v>
      </c>
      <c r="BI178" s="114">
        <f t="shared" si="33"/>
        <v>0</v>
      </c>
      <c r="BJ178" s="19" t="s">
        <v>90</v>
      </c>
      <c r="BK178" s="174">
        <f t="shared" si="34"/>
        <v>0</v>
      </c>
      <c r="BL178" s="19" t="s">
        <v>193</v>
      </c>
      <c r="BM178" s="19" t="s">
        <v>310</v>
      </c>
    </row>
    <row r="179" spans="2:65" s="10" customFormat="1" ht="29.75" customHeight="1" x14ac:dyDescent="0.15">
      <c r="B179" s="155"/>
      <c r="C179" s="156"/>
      <c r="D179" s="165" t="s">
        <v>143</v>
      </c>
      <c r="E179" s="165"/>
      <c r="F179" s="165"/>
      <c r="G179" s="165"/>
      <c r="H179" s="165"/>
      <c r="I179" s="165"/>
      <c r="J179" s="165"/>
      <c r="K179" s="165"/>
      <c r="L179" s="165"/>
      <c r="M179" s="165"/>
      <c r="N179" s="267">
        <f>BK179</f>
        <v>0</v>
      </c>
      <c r="O179" s="268"/>
      <c r="P179" s="268"/>
      <c r="Q179" s="268"/>
      <c r="R179" s="158"/>
      <c r="T179" s="159"/>
      <c r="U179" s="156"/>
      <c r="V179" s="156"/>
      <c r="W179" s="160">
        <f>SUM(W180:W190)</f>
        <v>0</v>
      </c>
      <c r="X179" s="156"/>
      <c r="Y179" s="160">
        <f>SUM(Y180:Y190)</f>
        <v>22.296991689999999</v>
      </c>
      <c r="Z179" s="156"/>
      <c r="AA179" s="161">
        <f>SUM(AA180:AA190)</f>
        <v>0</v>
      </c>
      <c r="AR179" s="162" t="s">
        <v>85</v>
      </c>
      <c r="AT179" s="163" t="s">
        <v>77</v>
      </c>
      <c r="AU179" s="163" t="s">
        <v>85</v>
      </c>
      <c r="AY179" s="162" t="s">
        <v>188</v>
      </c>
      <c r="BK179" s="164">
        <f>SUM(BK180:BK190)</f>
        <v>0</v>
      </c>
    </row>
    <row r="180" spans="2:65" s="1" customFormat="1" ht="25.5" customHeight="1" x14ac:dyDescent="0.15">
      <c r="B180" s="137"/>
      <c r="C180" s="166" t="s">
        <v>311</v>
      </c>
      <c r="D180" s="166" t="s">
        <v>189</v>
      </c>
      <c r="E180" s="167" t="s">
        <v>312</v>
      </c>
      <c r="F180" s="255" t="s">
        <v>313</v>
      </c>
      <c r="G180" s="255"/>
      <c r="H180" s="255"/>
      <c r="I180" s="255"/>
      <c r="J180" s="168" t="s">
        <v>220</v>
      </c>
      <c r="K180" s="169">
        <v>70.099999999999994</v>
      </c>
      <c r="L180" s="256">
        <v>0</v>
      </c>
      <c r="M180" s="256"/>
      <c r="N180" s="257">
        <f t="shared" ref="N180:N190" si="35">ROUND(L180*K180,3)</f>
        <v>0</v>
      </c>
      <c r="O180" s="257"/>
      <c r="P180" s="257"/>
      <c r="Q180" s="257"/>
      <c r="R180" s="140"/>
      <c r="T180" s="171" t="s">
        <v>5</v>
      </c>
      <c r="U180" s="44" t="s">
        <v>45</v>
      </c>
      <c r="V180" s="36"/>
      <c r="W180" s="172">
        <f t="shared" ref="W180:W190" si="36">V180*K180</f>
        <v>0</v>
      </c>
      <c r="X180" s="172">
        <v>3.4099999999999998E-3</v>
      </c>
      <c r="Y180" s="172">
        <f t="shared" ref="Y180:Y190" si="37">X180*K180</f>
        <v>0.23904099999999998</v>
      </c>
      <c r="Z180" s="172">
        <v>0</v>
      </c>
      <c r="AA180" s="173">
        <f t="shared" ref="AA180:AA190" si="38">Z180*K180</f>
        <v>0</v>
      </c>
      <c r="AR180" s="19" t="s">
        <v>193</v>
      </c>
      <c r="AT180" s="19" t="s">
        <v>189</v>
      </c>
      <c r="AU180" s="19" t="s">
        <v>90</v>
      </c>
      <c r="AY180" s="19" t="s">
        <v>188</v>
      </c>
      <c r="BE180" s="114">
        <f t="shared" ref="BE180:BE190" si="39">IF(U180="základná",N180,0)</f>
        <v>0</v>
      </c>
      <c r="BF180" s="114">
        <f t="shared" ref="BF180:BF190" si="40">IF(U180="znížená",N180,0)</f>
        <v>0</v>
      </c>
      <c r="BG180" s="114">
        <f t="shared" ref="BG180:BG190" si="41">IF(U180="zákl. prenesená",N180,0)</f>
        <v>0</v>
      </c>
      <c r="BH180" s="114">
        <f t="shared" ref="BH180:BH190" si="42">IF(U180="zníž. prenesená",N180,0)</f>
        <v>0</v>
      </c>
      <c r="BI180" s="114">
        <f t="shared" ref="BI180:BI190" si="43">IF(U180="nulová",N180,0)</f>
        <v>0</v>
      </c>
      <c r="BJ180" s="19" t="s">
        <v>90</v>
      </c>
      <c r="BK180" s="174">
        <f t="shared" ref="BK180:BK190" si="44">ROUND(L180*K180,3)</f>
        <v>0</v>
      </c>
      <c r="BL180" s="19" t="s">
        <v>193</v>
      </c>
      <c r="BM180" s="19" t="s">
        <v>314</v>
      </c>
    </row>
    <row r="181" spans="2:65" s="1" customFormat="1" ht="25.5" customHeight="1" x14ac:dyDescent="0.15">
      <c r="B181" s="137"/>
      <c r="C181" s="166" t="s">
        <v>315</v>
      </c>
      <c r="D181" s="166" t="s">
        <v>189</v>
      </c>
      <c r="E181" s="167" t="s">
        <v>316</v>
      </c>
      <c r="F181" s="255" t="s">
        <v>317</v>
      </c>
      <c r="G181" s="255"/>
      <c r="H181" s="255"/>
      <c r="I181" s="255"/>
      <c r="J181" s="168" t="s">
        <v>220</v>
      </c>
      <c r="K181" s="169">
        <v>70.099999999999994</v>
      </c>
      <c r="L181" s="256">
        <v>0</v>
      </c>
      <c r="M181" s="256"/>
      <c r="N181" s="257">
        <f t="shared" si="35"/>
        <v>0</v>
      </c>
      <c r="O181" s="257"/>
      <c r="P181" s="257"/>
      <c r="Q181" s="257"/>
      <c r="R181" s="140"/>
      <c r="T181" s="171" t="s">
        <v>5</v>
      </c>
      <c r="U181" s="44" t="s">
        <v>45</v>
      </c>
      <c r="V181" s="36"/>
      <c r="W181" s="172">
        <f t="shared" si="36"/>
        <v>0</v>
      </c>
      <c r="X181" s="172">
        <v>0</v>
      </c>
      <c r="Y181" s="172">
        <f t="shared" si="37"/>
        <v>0</v>
      </c>
      <c r="Z181" s="172">
        <v>0</v>
      </c>
      <c r="AA181" s="173">
        <f t="shared" si="38"/>
        <v>0</v>
      </c>
      <c r="AR181" s="19" t="s">
        <v>193</v>
      </c>
      <c r="AT181" s="19" t="s">
        <v>189</v>
      </c>
      <c r="AU181" s="19" t="s">
        <v>90</v>
      </c>
      <c r="AY181" s="19" t="s">
        <v>188</v>
      </c>
      <c r="BE181" s="114">
        <f t="shared" si="39"/>
        <v>0</v>
      </c>
      <c r="BF181" s="114">
        <f t="shared" si="40"/>
        <v>0</v>
      </c>
      <c r="BG181" s="114">
        <f t="shared" si="41"/>
        <v>0</v>
      </c>
      <c r="BH181" s="114">
        <f t="shared" si="42"/>
        <v>0</v>
      </c>
      <c r="BI181" s="114">
        <f t="shared" si="43"/>
        <v>0</v>
      </c>
      <c r="BJ181" s="19" t="s">
        <v>90</v>
      </c>
      <c r="BK181" s="174">
        <f t="shared" si="44"/>
        <v>0</v>
      </c>
      <c r="BL181" s="19" t="s">
        <v>193</v>
      </c>
      <c r="BM181" s="19" t="s">
        <v>318</v>
      </c>
    </row>
    <row r="182" spans="2:65" s="1" customFormat="1" ht="25.5" customHeight="1" x14ac:dyDescent="0.15">
      <c r="B182" s="137"/>
      <c r="C182" s="166" t="s">
        <v>310</v>
      </c>
      <c r="D182" s="166" t="s">
        <v>189</v>
      </c>
      <c r="E182" s="167" t="s">
        <v>319</v>
      </c>
      <c r="F182" s="255" t="s">
        <v>320</v>
      </c>
      <c r="G182" s="255"/>
      <c r="H182" s="255"/>
      <c r="I182" s="255"/>
      <c r="J182" s="168" t="s">
        <v>235</v>
      </c>
      <c r="K182" s="169">
        <v>0.47299999999999998</v>
      </c>
      <c r="L182" s="256">
        <v>0</v>
      </c>
      <c r="M182" s="256"/>
      <c r="N182" s="257">
        <f t="shared" si="35"/>
        <v>0</v>
      </c>
      <c r="O182" s="257"/>
      <c r="P182" s="257"/>
      <c r="Q182" s="257"/>
      <c r="R182" s="140"/>
      <c r="T182" s="171" t="s">
        <v>5</v>
      </c>
      <c r="U182" s="44" t="s">
        <v>45</v>
      </c>
      <c r="V182" s="36"/>
      <c r="W182" s="172">
        <f t="shared" si="36"/>
        <v>0</v>
      </c>
      <c r="X182" s="172">
        <v>1.0165999999999999</v>
      </c>
      <c r="Y182" s="172">
        <f t="shared" si="37"/>
        <v>0.48085179999999994</v>
      </c>
      <c r="Z182" s="172">
        <v>0</v>
      </c>
      <c r="AA182" s="173">
        <f t="shared" si="38"/>
        <v>0</v>
      </c>
      <c r="AR182" s="19" t="s">
        <v>193</v>
      </c>
      <c r="AT182" s="19" t="s">
        <v>189</v>
      </c>
      <c r="AU182" s="19" t="s">
        <v>90</v>
      </c>
      <c r="AY182" s="19" t="s">
        <v>188</v>
      </c>
      <c r="BE182" s="114">
        <f t="shared" si="39"/>
        <v>0</v>
      </c>
      <c r="BF182" s="114">
        <f t="shared" si="40"/>
        <v>0</v>
      </c>
      <c r="BG182" s="114">
        <f t="shared" si="41"/>
        <v>0</v>
      </c>
      <c r="BH182" s="114">
        <f t="shared" si="42"/>
        <v>0</v>
      </c>
      <c r="BI182" s="114">
        <f t="shared" si="43"/>
        <v>0</v>
      </c>
      <c r="BJ182" s="19" t="s">
        <v>90</v>
      </c>
      <c r="BK182" s="174">
        <f t="shared" si="44"/>
        <v>0</v>
      </c>
      <c r="BL182" s="19" t="s">
        <v>193</v>
      </c>
      <c r="BM182" s="19" t="s">
        <v>321</v>
      </c>
    </row>
    <row r="183" spans="2:65" s="1" customFormat="1" ht="25.5" customHeight="1" x14ac:dyDescent="0.15">
      <c r="B183" s="137"/>
      <c r="C183" s="166" t="s">
        <v>322</v>
      </c>
      <c r="D183" s="166" t="s">
        <v>189</v>
      </c>
      <c r="E183" s="167" t="s">
        <v>323</v>
      </c>
      <c r="F183" s="255" t="s">
        <v>324</v>
      </c>
      <c r="G183" s="255"/>
      <c r="H183" s="255"/>
      <c r="I183" s="255"/>
      <c r="J183" s="168" t="s">
        <v>192</v>
      </c>
      <c r="K183" s="169">
        <v>5.258</v>
      </c>
      <c r="L183" s="256">
        <v>0</v>
      </c>
      <c r="M183" s="256"/>
      <c r="N183" s="257">
        <f t="shared" si="35"/>
        <v>0</v>
      </c>
      <c r="O183" s="257"/>
      <c r="P183" s="257"/>
      <c r="Q183" s="257"/>
      <c r="R183" s="140"/>
      <c r="T183" s="171" t="s">
        <v>5</v>
      </c>
      <c r="U183" s="44" t="s">
        <v>45</v>
      </c>
      <c r="V183" s="36"/>
      <c r="W183" s="172">
        <f t="shared" si="36"/>
        <v>0</v>
      </c>
      <c r="X183" s="172">
        <v>2.29698</v>
      </c>
      <c r="Y183" s="172">
        <f t="shared" si="37"/>
        <v>12.07752084</v>
      </c>
      <c r="Z183" s="172">
        <v>0</v>
      </c>
      <c r="AA183" s="173">
        <f t="shared" si="38"/>
        <v>0</v>
      </c>
      <c r="AR183" s="19" t="s">
        <v>193</v>
      </c>
      <c r="AT183" s="19" t="s">
        <v>189</v>
      </c>
      <c r="AU183" s="19" t="s">
        <v>90</v>
      </c>
      <c r="AY183" s="19" t="s">
        <v>188</v>
      </c>
      <c r="BE183" s="114">
        <f t="shared" si="39"/>
        <v>0</v>
      </c>
      <c r="BF183" s="114">
        <f t="shared" si="40"/>
        <v>0</v>
      </c>
      <c r="BG183" s="114">
        <f t="shared" si="41"/>
        <v>0</v>
      </c>
      <c r="BH183" s="114">
        <f t="shared" si="42"/>
        <v>0</v>
      </c>
      <c r="BI183" s="114">
        <f t="shared" si="43"/>
        <v>0</v>
      </c>
      <c r="BJ183" s="19" t="s">
        <v>90</v>
      </c>
      <c r="BK183" s="174">
        <f t="shared" si="44"/>
        <v>0</v>
      </c>
      <c r="BL183" s="19" t="s">
        <v>193</v>
      </c>
      <c r="BM183" s="19" t="s">
        <v>325</v>
      </c>
    </row>
    <row r="184" spans="2:65" s="1" customFormat="1" ht="51" customHeight="1" x14ac:dyDescent="0.15">
      <c r="B184" s="137"/>
      <c r="C184" s="166" t="s">
        <v>326</v>
      </c>
      <c r="D184" s="166" t="s">
        <v>189</v>
      </c>
      <c r="E184" s="167" t="s">
        <v>327</v>
      </c>
      <c r="F184" s="255" t="s">
        <v>328</v>
      </c>
      <c r="G184" s="255"/>
      <c r="H184" s="255"/>
      <c r="I184" s="255"/>
      <c r="J184" s="168" t="s">
        <v>220</v>
      </c>
      <c r="K184" s="169">
        <v>14.3</v>
      </c>
      <c r="L184" s="256">
        <v>0</v>
      </c>
      <c r="M184" s="256"/>
      <c r="N184" s="257">
        <f t="shared" si="35"/>
        <v>0</v>
      </c>
      <c r="O184" s="257"/>
      <c r="P184" s="257"/>
      <c r="Q184" s="257"/>
      <c r="R184" s="140"/>
      <c r="T184" s="171" t="s">
        <v>5</v>
      </c>
      <c r="U184" s="44" t="s">
        <v>45</v>
      </c>
      <c r="V184" s="36"/>
      <c r="W184" s="172">
        <f t="shared" si="36"/>
        <v>0</v>
      </c>
      <c r="X184" s="172">
        <v>1.4999999999999999E-4</v>
      </c>
      <c r="Y184" s="172">
        <f t="shared" si="37"/>
        <v>2.1449999999999998E-3</v>
      </c>
      <c r="Z184" s="172">
        <v>0</v>
      </c>
      <c r="AA184" s="173">
        <f t="shared" si="38"/>
        <v>0</v>
      </c>
      <c r="AR184" s="19" t="s">
        <v>193</v>
      </c>
      <c r="AT184" s="19" t="s">
        <v>189</v>
      </c>
      <c r="AU184" s="19" t="s">
        <v>90</v>
      </c>
      <c r="AY184" s="19" t="s">
        <v>188</v>
      </c>
      <c r="BE184" s="114">
        <f t="shared" si="39"/>
        <v>0</v>
      </c>
      <c r="BF184" s="114">
        <f t="shared" si="40"/>
        <v>0</v>
      </c>
      <c r="BG184" s="114">
        <f t="shared" si="41"/>
        <v>0</v>
      </c>
      <c r="BH184" s="114">
        <f t="shared" si="42"/>
        <v>0</v>
      </c>
      <c r="BI184" s="114">
        <f t="shared" si="43"/>
        <v>0</v>
      </c>
      <c r="BJ184" s="19" t="s">
        <v>90</v>
      </c>
      <c r="BK184" s="174">
        <f t="shared" si="44"/>
        <v>0</v>
      </c>
      <c r="BL184" s="19" t="s">
        <v>193</v>
      </c>
      <c r="BM184" s="19" t="s">
        <v>329</v>
      </c>
    </row>
    <row r="185" spans="2:65" s="1" customFormat="1" ht="25.5" customHeight="1" x14ac:dyDescent="0.15">
      <c r="B185" s="137"/>
      <c r="C185" s="175" t="s">
        <v>330</v>
      </c>
      <c r="D185" s="175" t="s">
        <v>213</v>
      </c>
      <c r="E185" s="176" t="s">
        <v>331</v>
      </c>
      <c r="F185" s="258" t="s">
        <v>332</v>
      </c>
      <c r="G185" s="258"/>
      <c r="H185" s="258"/>
      <c r="I185" s="258"/>
      <c r="J185" s="177" t="s">
        <v>220</v>
      </c>
      <c r="K185" s="178">
        <v>15.015000000000001</v>
      </c>
      <c r="L185" s="259">
        <v>0</v>
      </c>
      <c r="M185" s="259"/>
      <c r="N185" s="260">
        <f t="shared" si="35"/>
        <v>0</v>
      </c>
      <c r="O185" s="257"/>
      <c r="P185" s="257"/>
      <c r="Q185" s="257"/>
      <c r="R185" s="140"/>
      <c r="T185" s="171" t="s">
        <v>5</v>
      </c>
      <c r="U185" s="44" t="s">
        <v>45</v>
      </c>
      <c r="V185" s="36"/>
      <c r="W185" s="172">
        <f t="shared" si="36"/>
        <v>0</v>
      </c>
      <c r="X185" s="172">
        <v>1.5E-3</v>
      </c>
      <c r="Y185" s="172">
        <f t="shared" si="37"/>
        <v>2.2522500000000001E-2</v>
      </c>
      <c r="Z185" s="172">
        <v>0</v>
      </c>
      <c r="AA185" s="173">
        <f t="shared" si="38"/>
        <v>0</v>
      </c>
      <c r="AR185" s="19" t="s">
        <v>216</v>
      </c>
      <c r="AT185" s="19" t="s">
        <v>213</v>
      </c>
      <c r="AU185" s="19" t="s">
        <v>90</v>
      </c>
      <c r="AY185" s="19" t="s">
        <v>188</v>
      </c>
      <c r="BE185" s="114">
        <f t="shared" si="39"/>
        <v>0</v>
      </c>
      <c r="BF185" s="114">
        <f t="shared" si="40"/>
        <v>0</v>
      </c>
      <c r="BG185" s="114">
        <f t="shared" si="41"/>
        <v>0</v>
      </c>
      <c r="BH185" s="114">
        <f t="shared" si="42"/>
        <v>0</v>
      </c>
      <c r="BI185" s="114">
        <f t="shared" si="43"/>
        <v>0</v>
      </c>
      <c r="BJ185" s="19" t="s">
        <v>90</v>
      </c>
      <c r="BK185" s="174">
        <f t="shared" si="44"/>
        <v>0</v>
      </c>
      <c r="BL185" s="19" t="s">
        <v>193</v>
      </c>
      <c r="BM185" s="19" t="s">
        <v>333</v>
      </c>
    </row>
    <row r="186" spans="2:65" s="1" customFormat="1" ht="16.5" customHeight="1" x14ac:dyDescent="0.15">
      <c r="B186" s="137"/>
      <c r="C186" s="166" t="s">
        <v>334</v>
      </c>
      <c r="D186" s="166" t="s">
        <v>189</v>
      </c>
      <c r="E186" s="167" t="s">
        <v>335</v>
      </c>
      <c r="F186" s="255" t="s">
        <v>336</v>
      </c>
      <c r="G186" s="255"/>
      <c r="H186" s="255"/>
      <c r="I186" s="255"/>
      <c r="J186" s="168" t="s">
        <v>220</v>
      </c>
      <c r="K186" s="169">
        <v>18.390999999999998</v>
      </c>
      <c r="L186" s="256">
        <v>0</v>
      </c>
      <c r="M186" s="256"/>
      <c r="N186" s="257">
        <f t="shared" si="35"/>
        <v>0</v>
      </c>
      <c r="O186" s="257"/>
      <c r="P186" s="257"/>
      <c r="Q186" s="257"/>
      <c r="R186" s="140"/>
      <c r="T186" s="171" t="s">
        <v>5</v>
      </c>
      <c r="U186" s="44" t="s">
        <v>45</v>
      </c>
      <c r="V186" s="36"/>
      <c r="W186" s="172">
        <f t="shared" si="36"/>
        <v>0</v>
      </c>
      <c r="X186" s="172">
        <v>4.3299999999999996E-3</v>
      </c>
      <c r="Y186" s="172">
        <f t="shared" si="37"/>
        <v>7.963302999999998E-2</v>
      </c>
      <c r="Z186" s="172">
        <v>0</v>
      </c>
      <c r="AA186" s="173">
        <f t="shared" si="38"/>
        <v>0</v>
      </c>
      <c r="AR186" s="19" t="s">
        <v>193</v>
      </c>
      <c r="AT186" s="19" t="s">
        <v>189</v>
      </c>
      <c r="AU186" s="19" t="s">
        <v>90</v>
      </c>
      <c r="AY186" s="19" t="s">
        <v>188</v>
      </c>
      <c r="BE186" s="114">
        <f t="shared" si="39"/>
        <v>0</v>
      </c>
      <c r="BF186" s="114">
        <f t="shared" si="40"/>
        <v>0</v>
      </c>
      <c r="BG186" s="114">
        <f t="shared" si="41"/>
        <v>0</v>
      </c>
      <c r="BH186" s="114">
        <f t="shared" si="42"/>
        <v>0</v>
      </c>
      <c r="BI186" s="114">
        <f t="shared" si="43"/>
        <v>0</v>
      </c>
      <c r="BJ186" s="19" t="s">
        <v>90</v>
      </c>
      <c r="BK186" s="174">
        <f t="shared" si="44"/>
        <v>0</v>
      </c>
      <c r="BL186" s="19" t="s">
        <v>193</v>
      </c>
      <c r="BM186" s="19" t="s">
        <v>337</v>
      </c>
    </row>
    <row r="187" spans="2:65" s="1" customFormat="1" ht="16.5" customHeight="1" x14ac:dyDescent="0.15">
      <c r="B187" s="137"/>
      <c r="C187" s="166" t="s">
        <v>338</v>
      </c>
      <c r="D187" s="166" t="s">
        <v>189</v>
      </c>
      <c r="E187" s="167" t="s">
        <v>339</v>
      </c>
      <c r="F187" s="255" t="s">
        <v>340</v>
      </c>
      <c r="G187" s="255"/>
      <c r="H187" s="255"/>
      <c r="I187" s="255"/>
      <c r="J187" s="168" t="s">
        <v>220</v>
      </c>
      <c r="K187" s="169">
        <v>18.390999999999998</v>
      </c>
      <c r="L187" s="256">
        <v>0</v>
      </c>
      <c r="M187" s="256"/>
      <c r="N187" s="257">
        <f t="shared" si="35"/>
        <v>0</v>
      </c>
      <c r="O187" s="257"/>
      <c r="P187" s="257"/>
      <c r="Q187" s="257"/>
      <c r="R187" s="140"/>
      <c r="T187" s="171" t="s">
        <v>5</v>
      </c>
      <c r="U187" s="44" t="s">
        <v>45</v>
      </c>
      <c r="V187" s="36"/>
      <c r="W187" s="172">
        <f t="shared" si="36"/>
        <v>0</v>
      </c>
      <c r="X187" s="172">
        <v>0</v>
      </c>
      <c r="Y187" s="172">
        <f t="shared" si="37"/>
        <v>0</v>
      </c>
      <c r="Z187" s="172">
        <v>0</v>
      </c>
      <c r="AA187" s="173">
        <f t="shared" si="38"/>
        <v>0</v>
      </c>
      <c r="AR187" s="19" t="s">
        <v>193</v>
      </c>
      <c r="AT187" s="19" t="s">
        <v>189</v>
      </c>
      <c r="AU187" s="19" t="s">
        <v>90</v>
      </c>
      <c r="AY187" s="19" t="s">
        <v>188</v>
      </c>
      <c r="BE187" s="114">
        <f t="shared" si="39"/>
        <v>0</v>
      </c>
      <c r="BF187" s="114">
        <f t="shared" si="40"/>
        <v>0</v>
      </c>
      <c r="BG187" s="114">
        <f t="shared" si="41"/>
        <v>0</v>
      </c>
      <c r="BH187" s="114">
        <f t="shared" si="42"/>
        <v>0</v>
      </c>
      <c r="BI187" s="114">
        <f t="shared" si="43"/>
        <v>0</v>
      </c>
      <c r="BJ187" s="19" t="s">
        <v>90</v>
      </c>
      <c r="BK187" s="174">
        <f t="shared" si="44"/>
        <v>0</v>
      </c>
      <c r="BL187" s="19" t="s">
        <v>193</v>
      </c>
      <c r="BM187" s="19" t="s">
        <v>341</v>
      </c>
    </row>
    <row r="188" spans="2:65" s="1" customFormat="1" ht="25.5" customHeight="1" x14ac:dyDescent="0.15">
      <c r="B188" s="137"/>
      <c r="C188" s="166" t="s">
        <v>302</v>
      </c>
      <c r="D188" s="166" t="s">
        <v>189</v>
      </c>
      <c r="E188" s="167" t="s">
        <v>342</v>
      </c>
      <c r="F188" s="255" t="s">
        <v>343</v>
      </c>
      <c r="G188" s="255"/>
      <c r="H188" s="255"/>
      <c r="I188" s="255"/>
      <c r="J188" s="168" t="s">
        <v>192</v>
      </c>
      <c r="K188" s="169">
        <v>3.964</v>
      </c>
      <c r="L188" s="256">
        <v>0</v>
      </c>
      <c r="M188" s="256"/>
      <c r="N188" s="257">
        <f t="shared" si="35"/>
        <v>0</v>
      </c>
      <c r="O188" s="257"/>
      <c r="P188" s="257"/>
      <c r="Q188" s="257"/>
      <c r="R188" s="140"/>
      <c r="T188" s="171" t="s">
        <v>5</v>
      </c>
      <c r="U188" s="44" t="s">
        <v>45</v>
      </c>
      <c r="V188" s="36"/>
      <c r="W188" s="172">
        <f t="shared" si="36"/>
        <v>0</v>
      </c>
      <c r="X188" s="172">
        <v>2.2405599999999999</v>
      </c>
      <c r="Y188" s="172">
        <f t="shared" si="37"/>
        <v>8.8815798399999988</v>
      </c>
      <c r="Z188" s="172">
        <v>0</v>
      </c>
      <c r="AA188" s="173">
        <f t="shared" si="38"/>
        <v>0</v>
      </c>
      <c r="AR188" s="19" t="s">
        <v>193</v>
      </c>
      <c r="AT188" s="19" t="s">
        <v>189</v>
      </c>
      <c r="AU188" s="19" t="s">
        <v>90</v>
      </c>
      <c r="AY188" s="19" t="s">
        <v>188</v>
      </c>
      <c r="BE188" s="114">
        <f t="shared" si="39"/>
        <v>0</v>
      </c>
      <c r="BF188" s="114">
        <f t="shared" si="40"/>
        <v>0</v>
      </c>
      <c r="BG188" s="114">
        <f t="shared" si="41"/>
        <v>0</v>
      </c>
      <c r="BH188" s="114">
        <f t="shared" si="42"/>
        <v>0</v>
      </c>
      <c r="BI188" s="114">
        <f t="shared" si="43"/>
        <v>0</v>
      </c>
      <c r="BJ188" s="19" t="s">
        <v>90</v>
      </c>
      <c r="BK188" s="174">
        <f t="shared" si="44"/>
        <v>0</v>
      </c>
      <c r="BL188" s="19" t="s">
        <v>193</v>
      </c>
      <c r="BM188" s="19" t="s">
        <v>344</v>
      </c>
    </row>
    <row r="189" spans="2:65" s="1" customFormat="1" ht="25.5" customHeight="1" x14ac:dyDescent="0.15">
      <c r="B189" s="137"/>
      <c r="C189" s="166" t="s">
        <v>345</v>
      </c>
      <c r="D189" s="166" t="s">
        <v>189</v>
      </c>
      <c r="E189" s="167" t="s">
        <v>346</v>
      </c>
      <c r="F189" s="255" t="s">
        <v>347</v>
      </c>
      <c r="G189" s="255"/>
      <c r="H189" s="255"/>
      <c r="I189" s="255"/>
      <c r="J189" s="168" t="s">
        <v>235</v>
      </c>
      <c r="K189" s="169">
        <v>0.317</v>
      </c>
      <c r="L189" s="256">
        <v>0</v>
      </c>
      <c r="M189" s="256"/>
      <c r="N189" s="257">
        <f t="shared" si="35"/>
        <v>0</v>
      </c>
      <c r="O189" s="257"/>
      <c r="P189" s="257"/>
      <c r="Q189" s="257"/>
      <c r="R189" s="140"/>
      <c r="T189" s="171" t="s">
        <v>5</v>
      </c>
      <c r="U189" s="44" t="s">
        <v>45</v>
      </c>
      <c r="V189" s="36"/>
      <c r="W189" s="172">
        <f t="shared" si="36"/>
        <v>0</v>
      </c>
      <c r="X189" s="172">
        <v>1.01712</v>
      </c>
      <c r="Y189" s="172">
        <f t="shared" si="37"/>
        <v>0.32242704</v>
      </c>
      <c r="Z189" s="172">
        <v>0</v>
      </c>
      <c r="AA189" s="173">
        <f t="shared" si="38"/>
        <v>0</v>
      </c>
      <c r="AR189" s="19" t="s">
        <v>193</v>
      </c>
      <c r="AT189" s="19" t="s">
        <v>189</v>
      </c>
      <c r="AU189" s="19" t="s">
        <v>90</v>
      </c>
      <c r="AY189" s="19" t="s">
        <v>188</v>
      </c>
      <c r="BE189" s="114">
        <f t="shared" si="39"/>
        <v>0</v>
      </c>
      <c r="BF189" s="114">
        <f t="shared" si="40"/>
        <v>0</v>
      </c>
      <c r="BG189" s="114">
        <f t="shared" si="41"/>
        <v>0</v>
      </c>
      <c r="BH189" s="114">
        <f t="shared" si="42"/>
        <v>0</v>
      </c>
      <c r="BI189" s="114">
        <f t="shared" si="43"/>
        <v>0</v>
      </c>
      <c r="BJ189" s="19" t="s">
        <v>90</v>
      </c>
      <c r="BK189" s="174">
        <f t="shared" si="44"/>
        <v>0</v>
      </c>
      <c r="BL189" s="19" t="s">
        <v>193</v>
      </c>
      <c r="BM189" s="19" t="s">
        <v>348</v>
      </c>
    </row>
    <row r="190" spans="2:65" s="1" customFormat="1" ht="25.5" customHeight="1" x14ac:dyDescent="0.15">
      <c r="B190" s="137"/>
      <c r="C190" s="166" t="s">
        <v>306</v>
      </c>
      <c r="D190" s="166" t="s">
        <v>189</v>
      </c>
      <c r="E190" s="167" t="s">
        <v>349</v>
      </c>
      <c r="F190" s="255" t="s">
        <v>350</v>
      </c>
      <c r="G190" s="255"/>
      <c r="H190" s="255"/>
      <c r="I190" s="255"/>
      <c r="J190" s="168" t="s">
        <v>235</v>
      </c>
      <c r="K190" s="169">
        <v>0.159</v>
      </c>
      <c r="L190" s="256">
        <v>0</v>
      </c>
      <c r="M190" s="256"/>
      <c r="N190" s="257">
        <f t="shared" si="35"/>
        <v>0</v>
      </c>
      <c r="O190" s="257"/>
      <c r="P190" s="257"/>
      <c r="Q190" s="257"/>
      <c r="R190" s="140"/>
      <c r="T190" s="171" t="s">
        <v>5</v>
      </c>
      <c r="U190" s="44" t="s">
        <v>45</v>
      </c>
      <c r="V190" s="36"/>
      <c r="W190" s="172">
        <f t="shared" si="36"/>
        <v>0</v>
      </c>
      <c r="X190" s="172">
        <v>1.20296</v>
      </c>
      <c r="Y190" s="172">
        <f t="shared" si="37"/>
        <v>0.19127064000000002</v>
      </c>
      <c r="Z190" s="172">
        <v>0</v>
      </c>
      <c r="AA190" s="173">
        <f t="shared" si="38"/>
        <v>0</v>
      </c>
      <c r="AR190" s="19" t="s">
        <v>193</v>
      </c>
      <c r="AT190" s="19" t="s">
        <v>189</v>
      </c>
      <c r="AU190" s="19" t="s">
        <v>90</v>
      </c>
      <c r="AY190" s="19" t="s">
        <v>188</v>
      </c>
      <c r="BE190" s="114">
        <f t="shared" si="39"/>
        <v>0</v>
      </c>
      <c r="BF190" s="114">
        <f t="shared" si="40"/>
        <v>0</v>
      </c>
      <c r="BG190" s="114">
        <f t="shared" si="41"/>
        <v>0</v>
      </c>
      <c r="BH190" s="114">
        <f t="shared" si="42"/>
        <v>0</v>
      </c>
      <c r="BI190" s="114">
        <f t="shared" si="43"/>
        <v>0</v>
      </c>
      <c r="BJ190" s="19" t="s">
        <v>90</v>
      </c>
      <c r="BK190" s="174">
        <f t="shared" si="44"/>
        <v>0</v>
      </c>
      <c r="BL190" s="19" t="s">
        <v>193</v>
      </c>
      <c r="BM190" s="19" t="s">
        <v>351</v>
      </c>
    </row>
    <row r="191" spans="2:65" s="10" customFormat="1" ht="29.75" customHeight="1" x14ac:dyDescent="0.15">
      <c r="B191" s="155"/>
      <c r="C191" s="156"/>
      <c r="D191" s="165" t="s">
        <v>144</v>
      </c>
      <c r="E191" s="165"/>
      <c r="F191" s="165"/>
      <c r="G191" s="165"/>
      <c r="H191" s="165"/>
      <c r="I191" s="165"/>
      <c r="J191" s="165"/>
      <c r="K191" s="165"/>
      <c r="L191" s="165"/>
      <c r="M191" s="165"/>
      <c r="N191" s="267">
        <f>BK191</f>
        <v>0</v>
      </c>
      <c r="O191" s="268"/>
      <c r="P191" s="268"/>
      <c r="Q191" s="268"/>
      <c r="R191" s="158"/>
      <c r="T191" s="159"/>
      <c r="U191" s="156"/>
      <c r="V191" s="156"/>
      <c r="W191" s="160">
        <f>SUM(W192:W228)</f>
        <v>0</v>
      </c>
      <c r="X191" s="156"/>
      <c r="Y191" s="160">
        <f>SUM(Y192:Y228)</f>
        <v>38.875997070000018</v>
      </c>
      <c r="Z191" s="156"/>
      <c r="AA191" s="161">
        <f>SUM(AA192:AA228)</f>
        <v>0</v>
      </c>
      <c r="AR191" s="162" t="s">
        <v>85</v>
      </c>
      <c r="AT191" s="163" t="s">
        <v>77</v>
      </c>
      <c r="AU191" s="163" t="s">
        <v>85</v>
      </c>
      <c r="AY191" s="162" t="s">
        <v>188</v>
      </c>
      <c r="BK191" s="164">
        <f>SUM(BK192:BK228)</f>
        <v>0</v>
      </c>
    </row>
    <row r="192" spans="2:65" s="1" customFormat="1" ht="25.5" customHeight="1" x14ac:dyDescent="0.15">
      <c r="B192" s="137"/>
      <c r="C192" s="166" t="s">
        <v>352</v>
      </c>
      <c r="D192" s="166" t="s">
        <v>189</v>
      </c>
      <c r="E192" s="167" t="s">
        <v>353</v>
      </c>
      <c r="F192" s="255" t="s">
        <v>354</v>
      </c>
      <c r="G192" s="255"/>
      <c r="H192" s="255"/>
      <c r="I192" s="255"/>
      <c r="J192" s="168" t="s">
        <v>220</v>
      </c>
      <c r="K192" s="169">
        <v>440.77300000000002</v>
      </c>
      <c r="L192" s="256">
        <v>0</v>
      </c>
      <c r="M192" s="256"/>
      <c r="N192" s="257">
        <f t="shared" ref="N192:N228" si="45">ROUND(L192*K192,3)</f>
        <v>0</v>
      </c>
      <c r="O192" s="257"/>
      <c r="P192" s="257"/>
      <c r="Q192" s="257"/>
      <c r="R192" s="140"/>
      <c r="T192" s="171" t="s">
        <v>5</v>
      </c>
      <c r="U192" s="44" t="s">
        <v>45</v>
      </c>
      <c r="V192" s="36"/>
      <c r="W192" s="172">
        <f t="shared" ref="W192:W228" si="46">V192*K192</f>
        <v>0</v>
      </c>
      <c r="X192" s="172">
        <v>6.13E-3</v>
      </c>
      <c r="Y192" s="172">
        <f t="shared" ref="Y192:Y228" si="47">X192*K192</f>
        <v>2.7019384900000003</v>
      </c>
      <c r="Z192" s="172">
        <v>0</v>
      </c>
      <c r="AA192" s="173">
        <f t="shared" ref="AA192:AA228" si="48">Z192*K192</f>
        <v>0</v>
      </c>
      <c r="AR192" s="19" t="s">
        <v>193</v>
      </c>
      <c r="AT192" s="19" t="s">
        <v>189</v>
      </c>
      <c r="AU192" s="19" t="s">
        <v>90</v>
      </c>
      <c r="AY192" s="19" t="s">
        <v>188</v>
      </c>
      <c r="BE192" s="114">
        <f t="shared" ref="BE192:BE228" si="49">IF(U192="základná",N192,0)</f>
        <v>0</v>
      </c>
      <c r="BF192" s="114">
        <f t="shared" ref="BF192:BF228" si="50">IF(U192="znížená",N192,0)</f>
        <v>0</v>
      </c>
      <c r="BG192" s="114">
        <f t="shared" ref="BG192:BG228" si="51">IF(U192="zákl. prenesená",N192,0)</f>
        <v>0</v>
      </c>
      <c r="BH192" s="114">
        <f t="shared" ref="BH192:BH228" si="52">IF(U192="zníž. prenesená",N192,0)</f>
        <v>0</v>
      </c>
      <c r="BI192" s="114">
        <f t="shared" ref="BI192:BI228" si="53">IF(U192="nulová",N192,0)</f>
        <v>0</v>
      </c>
      <c r="BJ192" s="19" t="s">
        <v>90</v>
      </c>
      <c r="BK192" s="174">
        <f t="shared" ref="BK192:BK228" si="54">ROUND(L192*K192,3)</f>
        <v>0</v>
      </c>
      <c r="BL192" s="19" t="s">
        <v>193</v>
      </c>
      <c r="BM192" s="19" t="s">
        <v>355</v>
      </c>
    </row>
    <row r="193" spans="2:65" s="1" customFormat="1" ht="25.5" customHeight="1" x14ac:dyDescent="0.15">
      <c r="B193" s="137"/>
      <c r="C193" s="166" t="s">
        <v>282</v>
      </c>
      <c r="D193" s="166" t="s">
        <v>189</v>
      </c>
      <c r="E193" s="167" t="s">
        <v>356</v>
      </c>
      <c r="F193" s="255" t="s">
        <v>357</v>
      </c>
      <c r="G193" s="255"/>
      <c r="H193" s="255"/>
      <c r="I193" s="255"/>
      <c r="J193" s="168" t="s">
        <v>220</v>
      </c>
      <c r="K193" s="169">
        <v>440.77300000000002</v>
      </c>
      <c r="L193" s="256">
        <v>0</v>
      </c>
      <c r="M193" s="256"/>
      <c r="N193" s="257">
        <f t="shared" si="45"/>
        <v>0</v>
      </c>
      <c r="O193" s="257"/>
      <c r="P193" s="257"/>
      <c r="Q193" s="257"/>
      <c r="R193" s="140"/>
      <c r="T193" s="171" t="s">
        <v>5</v>
      </c>
      <c r="U193" s="44" t="s">
        <v>45</v>
      </c>
      <c r="V193" s="36"/>
      <c r="W193" s="172">
        <f t="shared" si="46"/>
        <v>0</v>
      </c>
      <c r="X193" s="172">
        <v>1.16E-3</v>
      </c>
      <c r="Y193" s="172">
        <f t="shared" si="47"/>
        <v>0.51129668000000006</v>
      </c>
      <c r="Z193" s="172">
        <v>0</v>
      </c>
      <c r="AA193" s="173">
        <f t="shared" si="48"/>
        <v>0</v>
      </c>
      <c r="AR193" s="19" t="s">
        <v>193</v>
      </c>
      <c r="AT193" s="19" t="s">
        <v>189</v>
      </c>
      <c r="AU193" s="19" t="s">
        <v>90</v>
      </c>
      <c r="AY193" s="19" t="s">
        <v>188</v>
      </c>
      <c r="BE193" s="114">
        <f t="shared" si="49"/>
        <v>0</v>
      </c>
      <c r="BF193" s="114">
        <f t="shared" si="50"/>
        <v>0</v>
      </c>
      <c r="BG193" s="114">
        <f t="shared" si="51"/>
        <v>0</v>
      </c>
      <c r="BH193" s="114">
        <f t="shared" si="52"/>
        <v>0</v>
      </c>
      <c r="BI193" s="114">
        <f t="shared" si="53"/>
        <v>0</v>
      </c>
      <c r="BJ193" s="19" t="s">
        <v>90</v>
      </c>
      <c r="BK193" s="174">
        <f t="shared" si="54"/>
        <v>0</v>
      </c>
      <c r="BL193" s="19" t="s">
        <v>193</v>
      </c>
      <c r="BM193" s="19" t="s">
        <v>358</v>
      </c>
    </row>
    <row r="194" spans="2:65" s="1" customFormat="1" ht="38.25" customHeight="1" x14ac:dyDescent="0.15">
      <c r="B194" s="137"/>
      <c r="C194" s="175" t="s">
        <v>359</v>
      </c>
      <c r="D194" s="175" t="s">
        <v>213</v>
      </c>
      <c r="E194" s="176" t="s">
        <v>360</v>
      </c>
      <c r="F194" s="258" t="s">
        <v>361</v>
      </c>
      <c r="G194" s="258"/>
      <c r="H194" s="258"/>
      <c r="I194" s="258"/>
      <c r="J194" s="177" t="s">
        <v>362</v>
      </c>
      <c r="K194" s="178">
        <v>52.4</v>
      </c>
      <c r="L194" s="259">
        <v>0</v>
      </c>
      <c r="M194" s="259"/>
      <c r="N194" s="260">
        <f t="shared" si="45"/>
        <v>0</v>
      </c>
      <c r="O194" s="257"/>
      <c r="P194" s="257"/>
      <c r="Q194" s="257"/>
      <c r="R194" s="140"/>
      <c r="T194" s="171" t="s">
        <v>5</v>
      </c>
      <c r="U194" s="44" t="s">
        <v>45</v>
      </c>
      <c r="V194" s="36"/>
      <c r="W194" s="172">
        <f t="shared" si="46"/>
        <v>0</v>
      </c>
      <c r="X194" s="172">
        <v>2.7999999999999998E-4</v>
      </c>
      <c r="Y194" s="172">
        <f t="shared" si="47"/>
        <v>1.4671999999999998E-2</v>
      </c>
      <c r="Z194" s="172">
        <v>0</v>
      </c>
      <c r="AA194" s="173">
        <f t="shared" si="48"/>
        <v>0</v>
      </c>
      <c r="AR194" s="19" t="s">
        <v>216</v>
      </c>
      <c r="AT194" s="19" t="s">
        <v>213</v>
      </c>
      <c r="AU194" s="19" t="s">
        <v>90</v>
      </c>
      <c r="AY194" s="19" t="s">
        <v>188</v>
      </c>
      <c r="BE194" s="114">
        <f t="shared" si="49"/>
        <v>0</v>
      </c>
      <c r="BF194" s="114">
        <f t="shared" si="50"/>
        <v>0</v>
      </c>
      <c r="BG194" s="114">
        <f t="shared" si="51"/>
        <v>0</v>
      </c>
      <c r="BH194" s="114">
        <f t="shared" si="52"/>
        <v>0</v>
      </c>
      <c r="BI194" s="114">
        <f t="shared" si="53"/>
        <v>0</v>
      </c>
      <c r="BJ194" s="19" t="s">
        <v>90</v>
      </c>
      <c r="BK194" s="174">
        <f t="shared" si="54"/>
        <v>0</v>
      </c>
      <c r="BL194" s="19" t="s">
        <v>193</v>
      </c>
      <c r="BM194" s="19" t="s">
        <v>363</v>
      </c>
    </row>
    <row r="195" spans="2:65" s="1" customFormat="1" ht="25.5" customHeight="1" x14ac:dyDescent="0.15">
      <c r="B195" s="137"/>
      <c r="C195" s="175" t="s">
        <v>286</v>
      </c>
      <c r="D195" s="175" t="s">
        <v>213</v>
      </c>
      <c r="E195" s="176" t="s">
        <v>364</v>
      </c>
      <c r="F195" s="258" t="s">
        <v>365</v>
      </c>
      <c r="G195" s="258"/>
      <c r="H195" s="258"/>
      <c r="I195" s="258"/>
      <c r="J195" s="177" t="s">
        <v>362</v>
      </c>
      <c r="K195" s="178">
        <v>52.8</v>
      </c>
      <c r="L195" s="259">
        <v>0</v>
      </c>
      <c r="M195" s="259"/>
      <c r="N195" s="260">
        <f t="shared" si="45"/>
        <v>0</v>
      </c>
      <c r="O195" s="257"/>
      <c r="P195" s="257"/>
      <c r="Q195" s="257"/>
      <c r="R195" s="140"/>
      <c r="T195" s="171" t="s">
        <v>5</v>
      </c>
      <c r="U195" s="44" t="s">
        <v>45</v>
      </c>
      <c r="V195" s="36"/>
      <c r="W195" s="172">
        <f t="shared" si="46"/>
        <v>0</v>
      </c>
      <c r="X195" s="172">
        <v>1.2999999999999999E-4</v>
      </c>
      <c r="Y195" s="172">
        <f t="shared" si="47"/>
        <v>6.8639999999999994E-3</v>
      </c>
      <c r="Z195" s="172">
        <v>0</v>
      </c>
      <c r="AA195" s="173">
        <f t="shared" si="48"/>
        <v>0</v>
      </c>
      <c r="AR195" s="19" t="s">
        <v>216</v>
      </c>
      <c r="AT195" s="19" t="s">
        <v>213</v>
      </c>
      <c r="AU195" s="19" t="s">
        <v>90</v>
      </c>
      <c r="AY195" s="19" t="s">
        <v>188</v>
      </c>
      <c r="BE195" s="114">
        <f t="shared" si="49"/>
        <v>0</v>
      </c>
      <c r="BF195" s="114">
        <f t="shared" si="50"/>
        <v>0</v>
      </c>
      <c r="BG195" s="114">
        <f t="shared" si="51"/>
        <v>0</v>
      </c>
      <c r="BH195" s="114">
        <f t="shared" si="52"/>
        <v>0</v>
      </c>
      <c r="BI195" s="114">
        <f t="shared" si="53"/>
        <v>0</v>
      </c>
      <c r="BJ195" s="19" t="s">
        <v>90</v>
      </c>
      <c r="BK195" s="174">
        <f t="shared" si="54"/>
        <v>0</v>
      </c>
      <c r="BL195" s="19" t="s">
        <v>193</v>
      </c>
      <c r="BM195" s="19" t="s">
        <v>366</v>
      </c>
    </row>
    <row r="196" spans="2:65" s="1" customFormat="1" ht="25.5" customHeight="1" x14ac:dyDescent="0.15">
      <c r="B196" s="137"/>
      <c r="C196" s="175" t="s">
        <v>367</v>
      </c>
      <c r="D196" s="175" t="s">
        <v>213</v>
      </c>
      <c r="E196" s="176" t="s">
        <v>368</v>
      </c>
      <c r="F196" s="258" t="s">
        <v>369</v>
      </c>
      <c r="G196" s="258"/>
      <c r="H196" s="258"/>
      <c r="I196" s="258"/>
      <c r="J196" s="177" t="s">
        <v>362</v>
      </c>
      <c r="K196" s="178">
        <v>23.8</v>
      </c>
      <c r="L196" s="259">
        <v>0</v>
      </c>
      <c r="M196" s="259"/>
      <c r="N196" s="260">
        <f t="shared" si="45"/>
        <v>0</v>
      </c>
      <c r="O196" s="257"/>
      <c r="P196" s="257"/>
      <c r="Q196" s="257"/>
      <c r="R196" s="140"/>
      <c r="T196" s="171" t="s">
        <v>5</v>
      </c>
      <c r="U196" s="44" t="s">
        <v>45</v>
      </c>
      <c r="V196" s="36"/>
      <c r="W196" s="172">
        <f t="shared" si="46"/>
        <v>0</v>
      </c>
      <c r="X196" s="172">
        <v>1.1E-4</v>
      </c>
      <c r="Y196" s="172">
        <f t="shared" si="47"/>
        <v>2.6180000000000001E-3</v>
      </c>
      <c r="Z196" s="172">
        <v>0</v>
      </c>
      <c r="AA196" s="173">
        <f t="shared" si="48"/>
        <v>0</v>
      </c>
      <c r="AR196" s="19" t="s">
        <v>216</v>
      </c>
      <c r="AT196" s="19" t="s">
        <v>213</v>
      </c>
      <c r="AU196" s="19" t="s">
        <v>90</v>
      </c>
      <c r="AY196" s="19" t="s">
        <v>188</v>
      </c>
      <c r="BE196" s="114">
        <f t="shared" si="49"/>
        <v>0</v>
      </c>
      <c r="BF196" s="114">
        <f t="shared" si="50"/>
        <v>0</v>
      </c>
      <c r="BG196" s="114">
        <f t="shared" si="51"/>
        <v>0</v>
      </c>
      <c r="BH196" s="114">
        <f t="shared" si="52"/>
        <v>0</v>
      </c>
      <c r="BI196" s="114">
        <f t="shared" si="53"/>
        <v>0</v>
      </c>
      <c r="BJ196" s="19" t="s">
        <v>90</v>
      </c>
      <c r="BK196" s="174">
        <f t="shared" si="54"/>
        <v>0</v>
      </c>
      <c r="BL196" s="19" t="s">
        <v>193</v>
      </c>
      <c r="BM196" s="19" t="s">
        <v>370</v>
      </c>
    </row>
    <row r="197" spans="2:65" s="1" customFormat="1" ht="25.5" customHeight="1" x14ac:dyDescent="0.15">
      <c r="B197" s="137"/>
      <c r="C197" s="175" t="s">
        <v>290</v>
      </c>
      <c r="D197" s="175" t="s">
        <v>213</v>
      </c>
      <c r="E197" s="176" t="s">
        <v>371</v>
      </c>
      <c r="F197" s="258" t="s">
        <v>372</v>
      </c>
      <c r="G197" s="258"/>
      <c r="H197" s="258"/>
      <c r="I197" s="258"/>
      <c r="J197" s="177" t="s">
        <v>362</v>
      </c>
      <c r="K197" s="178">
        <v>100.4</v>
      </c>
      <c r="L197" s="259">
        <v>0</v>
      </c>
      <c r="M197" s="259"/>
      <c r="N197" s="260">
        <f t="shared" si="45"/>
        <v>0</v>
      </c>
      <c r="O197" s="257"/>
      <c r="P197" s="257"/>
      <c r="Q197" s="257"/>
      <c r="R197" s="140"/>
      <c r="T197" s="171" t="s">
        <v>5</v>
      </c>
      <c r="U197" s="44" t="s">
        <v>45</v>
      </c>
      <c r="V197" s="36"/>
      <c r="W197" s="172">
        <f t="shared" si="46"/>
        <v>0</v>
      </c>
      <c r="X197" s="172">
        <v>6.9999999999999994E-5</v>
      </c>
      <c r="Y197" s="172">
        <f t="shared" si="47"/>
        <v>7.0279999999999995E-3</v>
      </c>
      <c r="Z197" s="172">
        <v>0</v>
      </c>
      <c r="AA197" s="173">
        <f t="shared" si="48"/>
        <v>0</v>
      </c>
      <c r="AR197" s="19" t="s">
        <v>216</v>
      </c>
      <c r="AT197" s="19" t="s">
        <v>213</v>
      </c>
      <c r="AU197" s="19" t="s">
        <v>90</v>
      </c>
      <c r="AY197" s="19" t="s">
        <v>188</v>
      </c>
      <c r="BE197" s="114">
        <f t="shared" si="49"/>
        <v>0</v>
      </c>
      <c r="BF197" s="114">
        <f t="shared" si="50"/>
        <v>0</v>
      </c>
      <c r="BG197" s="114">
        <f t="shared" si="51"/>
        <v>0</v>
      </c>
      <c r="BH197" s="114">
        <f t="shared" si="52"/>
        <v>0</v>
      </c>
      <c r="BI197" s="114">
        <f t="shared" si="53"/>
        <v>0</v>
      </c>
      <c r="BJ197" s="19" t="s">
        <v>90</v>
      </c>
      <c r="BK197" s="174">
        <f t="shared" si="54"/>
        <v>0</v>
      </c>
      <c r="BL197" s="19" t="s">
        <v>193</v>
      </c>
      <c r="BM197" s="19" t="s">
        <v>373</v>
      </c>
    </row>
    <row r="198" spans="2:65" s="1" customFormat="1" ht="51" customHeight="1" x14ac:dyDescent="0.15">
      <c r="B198" s="137"/>
      <c r="C198" s="166" t="s">
        <v>374</v>
      </c>
      <c r="D198" s="166" t="s">
        <v>189</v>
      </c>
      <c r="E198" s="167" t="s">
        <v>375</v>
      </c>
      <c r="F198" s="255" t="s">
        <v>376</v>
      </c>
      <c r="G198" s="255"/>
      <c r="H198" s="255"/>
      <c r="I198" s="255"/>
      <c r="J198" s="168" t="s">
        <v>220</v>
      </c>
      <c r="K198" s="169">
        <v>204.92</v>
      </c>
      <c r="L198" s="256">
        <v>0</v>
      </c>
      <c r="M198" s="256"/>
      <c r="N198" s="257">
        <f t="shared" si="45"/>
        <v>0</v>
      </c>
      <c r="O198" s="257"/>
      <c r="P198" s="257"/>
      <c r="Q198" s="257"/>
      <c r="R198" s="140"/>
      <c r="T198" s="171" t="s">
        <v>5</v>
      </c>
      <c r="U198" s="44" t="s">
        <v>45</v>
      </c>
      <c r="V198" s="36"/>
      <c r="W198" s="172">
        <f t="shared" si="46"/>
        <v>0</v>
      </c>
      <c r="X198" s="172">
        <v>3.0839999999999999E-2</v>
      </c>
      <c r="Y198" s="172">
        <f t="shared" si="47"/>
        <v>6.3197327999999997</v>
      </c>
      <c r="Z198" s="172">
        <v>0</v>
      </c>
      <c r="AA198" s="173">
        <f t="shared" si="48"/>
        <v>0</v>
      </c>
      <c r="AR198" s="19" t="s">
        <v>193</v>
      </c>
      <c r="AT198" s="19" t="s">
        <v>189</v>
      </c>
      <c r="AU198" s="19" t="s">
        <v>90</v>
      </c>
      <c r="AY198" s="19" t="s">
        <v>188</v>
      </c>
      <c r="BE198" s="114">
        <f t="shared" si="49"/>
        <v>0</v>
      </c>
      <c r="BF198" s="114">
        <f t="shared" si="50"/>
        <v>0</v>
      </c>
      <c r="BG198" s="114">
        <f t="shared" si="51"/>
        <v>0</v>
      </c>
      <c r="BH198" s="114">
        <f t="shared" si="52"/>
        <v>0</v>
      </c>
      <c r="BI198" s="114">
        <f t="shared" si="53"/>
        <v>0</v>
      </c>
      <c r="BJ198" s="19" t="s">
        <v>90</v>
      </c>
      <c r="BK198" s="174">
        <f t="shared" si="54"/>
        <v>0</v>
      </c>
      <c r="BL198" s="19" t="s">
        <v>193</v>
      </c>
      <c r="BM198" s="19" t="s">
        <v>377</v>
      </c>
    </row>
    <row r="199" spans="2:65" s="1" customFormat="1" ht="63.75" customHeight="1" x14ac:dyDescent="0.15">
      <c r="B199" s="137"/>
      <c r="C199" s="166" t="s">
        <v>294</v>
      </c>
      <c r="D199" s="166" t="s">
        <v>189</v>
      </c>
      <c r="E199" s="167" t="s">
        <v>378</v>
      </c>
      <c r="F199" s="255" t="s">
        <v>379</v>
      </c>
      <c r="G199" s="255"/>
      <c r="H199" s="255"/>
      <c r="I199" s="255"/>
      <c r="J199" s="168" t="s">
        <v>220</v>
      </c>
      <c r="K199" s="169">
        <v>64.262</v>
      </c>
      <c r="L199" s="256">
        <v>0</v>
      </c>
      <c r="M199" s="256"/>
      <c r="N199" s="257">
        <f t="shared" si="45"/>
        <v>0</v>
      </c>
      <c r="O199" s="257"/>
      <c r="P199" s="257"/>
      <c r="Q199" s="257"/>
      <c r="R199" s="140"/>
      <c r="T199" s="171" t="s">
        <v>5</v>
      </c>
      <c r="U199" s="44" t="s">
        <v>45</v>
      </c>
      <c r="V199" s="36"/>
      <c r="W199" s="172">
        <f t="shared" si="46"/>
        <v>0</v>
      </c>
      <c r="X199" s="172">
        <v>2.461E-2</v>
      </c>
      <c r="Y199" s="172">
        <f t="shared" si="47"/>
        <v>1.58148782</v>
      </c>
      <c r="Z199" s="172">
        <v>0</v>
      </c>
      <c r="AA199" s="173">
        <f t="shared" si="48"/>
        <v>0</v>
      </c>
      <c r="AR199" s="19" t="s">
        <v>193</v>
      </c>
      <c r="AT199" s="19" t="s">
        <v>189</v>
      </c>
      <c r="AU199" s="19" t="s">
        <v>90</v>
      </c>
      <c r="AY199" s="19" t="s">
        <v>188</v>
      </c>
      <c r="BE199" s="114">
        <f t="shared" si="49"/>
        <v>0</v>
      </c>
      <c r="BF199" s="114">
        <f t="shared" si="50"/>
        <v>0</v>
      </c>
      <c r="BG199" s="114">
        <f t="shared" si="51"/>
        <v>0</v>
      </c>
      <c r="BH199" s="114">
        <f t="shared" si="52"/>
        <v>0</v>
      </c>
      <c r="BI199" s="114">
        <f t="shared" si="53"/>
        <v>0</v>
      </c>
      <c r="BJ199" s="19" t="s">
        <v>90</v>
      </c>
      <c r="BK199" s="174">
        <f t="shared" si="54"/>
        <v>0</v>
      </c>
      <c r="BL199" s="19" t="s">
        <v>193</v>
      </c>
      <c r="BM199" s="19" t="s">
        <v>380</v>
      </c>
    </row>
    <row r="200" spans="2:65" s="1" customFormat="1" ht="51" customHeight="1" x14ac:dyDescent="0.15">
      <c r="B200" s="137"/>
      <c r="C200" s="166" t="s">
        <v>381</v>
      </c>
      <c r="D200" s="166" t="s">
        <v>189</v>
      </c>
      <c r="E200" s="167" t="s">
        <v>382</v>
      </c>
      <c r="F200" s="255" t="s">
        <v>383</v>
      </c>
      <c r="G200" s="255"/>
      <c r="H200" s="255"/>
      <c r="I200" s="255"/>
      <c r="J200" s="168" t="s">
        <v>220</v>
      </c>
      <c r="K200" s="169">
        <v>28.6</v>
      </c>
      <c r="L200" s="256">
        <v>0</v>
      </c>
      <c r="M200" s="256"/>
      <c r="N200" s="257">
        <f t="shared" si="45"/>
        <v>0</v>
      </c>
      <c r="O200" s="257"/>
      <c r="P200" s="257"/>
      <c r="Q200" s="257"/>
      <c r="R200" s="140"/>
      <c r="T200" s="171" t="s">
        <v>5</v>
      </c>
      <c r="U200" s="44" t="s">
        <v>45</v>
      </c>
      <c r="V200" s="36"/>
      <c r="W200" s="172">
        <f t="shared" si="46"/>
        <v>0</v>
      </c>
      <c r="X200" s="172">
        <v>1.073E-2</v>
      </c>
      <c r="Y200" s="172">
        <f t="shared" si="47"/>
        <v>0.30687800000000004</v>
      </c>
      <c r="Z200" s="172">
        <v>0</v>
      </c>
      <c r="AA200" s="173">
        <f t="shared" si="48"/>
        <v>0</v>
      </c>
      <c r="AR200" s="19" t="s">
        <v>193</v>
      </c>
      <c r="AT200" s="19" t="s">
        <v>189</v>
      </c>
      <c r="AU200" s="19" t="s">
        <v>90</v>
      </c>
      <c r="AY200" s="19" t="s">
        <v>188</v>
      </c>
      <c r="BE200" s="114">
        <f t="shared" si="49"/>
        <v>0</v>
      </c>
      <c r="BF200" s="114">
        <f t="shared" si="50"/>
        <v>0</v>
      </c>
      <c r="BG200" s="114">
        <f t="shared" si="51"/>
        <v>0</v>
      </c>
      <c r="BH200" s="114">
        <f t="shared" si="52"/>
        <v>0</v>
      </c>
      <c r="BI200" s="114">
        <f t="shared" si="53"/>
        <v>0</v>
      </c>
      <c r="BJ200" s="19" t="s">
        <v>90</v>
      </c>
      <c r="BK200" s="174">
        <f t="shared" si="54"/>
        <v>0</v>
      </c>
      <c r="BL200" s="19" t="s">
        <v>193</v>
      </c>
      <c r="BM200" s="19" t="s">
        <v>384</v>
      </c>
    </row>
    <row r="201" spans="2:65" s="1" customFormat="1" ht="51" customHeight="1" x14ac:dyDescent="0.15">
      <c r="B201" s="137"/>
      <c r="C201" s="166" t="s">
        <v>298</v>
      </c>
      <c r="D201" s="166" t="s">
        <v>189</v>
      </c>
      <c r="E201" s="167" t="s">
        <v>385</v>
      </c>
      <c r="F201" s="255" t="s">
        <v>386</v>
      </c>
      <c r="G201" s="255"/>
      <c r="H201" s="255"/>
      <c r="I201" s="255"/>
      <c r="J201" s="168" t="s">
        <v>220</v>
      </c>
      <c r="K201" s="169">
        <v>6.96</v>
      </c>
      <c r="L201" s="256">
        <v>0</v>
      </c>
      <c r="M201" s="256"/>
      <c r="N201" s="257">
        <f t="shared" si="45"/>
        <v>0</v>
      </c>
      <c r="O201" s="257"/>
      <c r="P201" s="257"/>
      <c r="Q201" s="257"/>
      <c r="R201" s="140"/>
      <c r="T201" s="171" t="s">
        <v>5</v>
      </c>
      <c r="U201" s="44" t="s">
        <v>45</v>
      </c>
      <c r="V201" s="36"/>
      <c r="W201" s="172">
        <f t="shared" si="46"/>
        <v>0</v>
      </c>
      <c r="X201" s="172">
        <v>5.8199999999999997E-3</v>
      </c>
      <c r="Y201" s="172">
        <f t="shared" si="47"/>
        <v>4.05072E-2</v>
      </c>
      <c r="Z201" s="172">
        <v>0</v>
      </c>
      <c r="AA201" s="173">
        <f t="shared" si="48"/>
        <v>0</v>
      </c>
      <c r="AR201" s="19" t="s">
        <v>193</v>
      </c>
      <c r="AT201" s="19" t="s">
        <v>189</v>
      </c>
      <c r="AU201" s="19" t="s">
        <v>90</v>
      </c>
      <c r="AY201" s="19" t="s">
        <v>188</v>
      </c>
      <c r="BE201" s="114">
        <f t="shared" si="49"/>
        <v>0</v>
      </c>
      <c r="BF201" s="114">
        <f t="shared" si="50"/>
        <v>0</v>
      </c>
      <c r="BG201" s="114">
        <f t="shared" si="51"/>
        <v>0</v>
      </c>
      <c r="BH201" s="114">
        <f t="shared" si="52"/>
        <v>0</v>
      </c>
      <c r="BI201" s="114">
        <f t="shared" si="53"/>
        <v>0</v>
      </c>
      <c r="BJ201" s="19" t="s">
        <v>90</v>
      </c>
      <c r="BK201" s="174">
        <f t="shared" si="54"/>
        <v>0</v>
      </c>
      <c r="BL201" s="19" t="s">
        <v>193</v>
      </c>
      <c r="BM201" s="19" t="s">
        <v>387</v>
      </c>
    </row>
    <row r="202" spans="2:65" s="1" customFormat="1" ht="38.25" customHeight="1" x14ac:dyDescent="0.15">
      <c r="B202" s="137"/>
      <c r="C202" s="166" t="s">
        <v>388</v>
      </c>
      <c r="D202" s="166" t="s">
        <v>189</v>
      </c>
      <c r="E202" s="167" t="s">
        <v>389</v>
      </c>
      <c r="F202" s="255" t="s">
        <v>390</v>
      </c>
      <c r="G202" s="255"/>
      <c r="H202" s="255"/>
      <c r="I202" s="255"/>
      <c r="J202" s="168" t="s">
        <v>220</v>
      </c>
      <c r="K202" s="169">
        <v>4.72</v>
      </c>
      <c r="L202" s="256">
        <v>0</v>
      </c>
      <c r="M202" s="256"/>
      <c r="N202" s="257">
        <f t="shared" si="45"/>
        <v>0</v>
      </c>
      <c r="O202" s="257"/>
      <c r="P202" s="257"/>
      <c r="Q202" s="257"/>
      <c r="R202" s="140"/>
      <c r="T202" s="171" t="s">
        <v>5</v>
      </c>
      <c r="U202" s="44" t="s">
        <v>45</v>
      </c>
      <c r="V202" s="36"/>
      <c r="W202" s="172">
        <f t="shared" si="46"/>
        <v>0</v>
      </c>
      <c r="X202" s="172">
        <v>3.3E-3</v>
      </c>
      <c r="Y202" s="172">
        <f t="shared" si="47"/>
        <v>1.5576E-2</v>
      </c>
      <c r="Z202" s="172">
        <v>0</v>
      </c>
      <c r="AA202" s="173">
        <f t="shared" si="48"/>
        <v>0</v>
      </c>
      <c r="AR202" s="19" t="s">
        <v>193</v>
      </c>
      <c r="AT202" s="19" t="s">
        <v>189</v>
      </c>
      <c r="AU202" s="19" t="s">
        <v>90</v>
      </c>
      <c r="AY202" s="19" t="s">
        <v>188</v>
      </c>
      <c r="BE202" s="114">
        <f t="shared" si="49"/>
        <v>0</v>
      </c>
      <c r="BF202" s="114">
        <f t="shared" si="50"/>
        <v>0</v>
      </c>
      <c r="BG202" s="114">
        <f t="shared" si="51"/>
        <v>0</v>
      </c>
      <c r="BH202" s="114">
        <f t="shared" si="52"/>
        <v>0</v>
      </c>
      <c r="BI202" s="114">
        <f t="shared" si="53"/>
        <v>0</v>
      </c>
      <c r="BJ202" s="19" t="s">
        <v>90</v>
      </c>
      <c r="BK202" s="174">
        <f t="shared" si="54"/>
        <v>0</v>
      </c>
      <c r="BL202" s="19" t="s">
        <v>193</v>
      </c>
      <c r="BM202" s="19" t="s">
        <v>391</v>
      </c>
    </row>
    <row r="203" spans="2:65" s="1" customFormat="1" ht="25.5" customHeight="1" x14ac:dyDescent="0.15">
      <c r="B203" s="137"/>
      <c r="C203" s="166" t="s">
        <v>274</v>
      </c>
      <c r="D203" s="166" t="s">
        <v>189</v>
      </c>
      <c r="E203" s="167" t="s">
        <v>392</v>
      </c>
      <c r="F203" s="255" t="s">
        <v>393</v>
      </c>
      <c r="G203" s="255"/>
      <c r="H203" s="255"/>
      <c r="I203" s="255"/>
      <c r="J203" s="168" t="s">
        <v>220</v>
      </c>
      <c r="K203" s="169">
        <v>174.47</v>
      </c>
      <c r="L203" s="256">
        <v>0</v>
      </c>
      <c r="M203" s="256"/>
      <c r="N203" s="257">
        <f t="shared" si="45"/>
        <v>0</v>
      </c>
      <c r="O203" s="257"/>
      <c r="P203" s="257"/>
      <c r="Q203" s="257"/>
      <c r="R203" s="140"/>
      <c r="T203" s="171" t="s">
        <v>5</v>
      </c>
      <c r="U203" s="44" t="s">
        <v>45</v>
      </c>
      <c r="V203" s="36"/>
      <c r="W203" s="172">
        <f t="shared" si="46"/>
        <v>0</v>
      </c>
      <c r="X203" s="172">
        <v>9.9449999999999997E-2</v>
      </c>
      <c r="Y203" s="172">
        <f t="shared" si="47"/>
        <v>17.351041500000001</v>
      </c>
      <c r="Z203" s="172">
        <v>0</v>
      </c>
      <c r="AA203" s="173">
        <f t="shared" si="48"/>
        <v>0</v>
      </c>
      <c r="AR203" s="19" t="s">
        <v>193</v>
      </c>
      <c r="AT203" s="19" t="s">
        <v>189</v>
      </c>
      <c r="AU203" s="19" t="s">
        <v>90</v>
      </c>
      <c r="AY203" s="19" t="s">
        <v>188</v>
      </c>
      <c r="BE203" s="114">
        <f t="shared" si="49"/>
        <v>0</v>
      </c>
      <c r="BF203" s="114">
        <f t="shared" si="50"/>
        <v>0</v>
      </c>
      <c r="BG203" s="114">
        <f t="shared" si="51"/>
        <v>0</v>
      </c>
      <c r="BH203" s="114">
        <f t="shared" si="52"/>
        <v>0</v>
      </c>
      <c r="BI203" s="114">
        <f t="shared" si="53"/>
        <v>0</v>
      </c>
      <c r="BJ203" s="19" t="s">
        <v>90</v>
      </c>
      <c r="BK203" s="174">
        <f t="shared" si="54"/>
        <v>0</v>
      </c>
      <c r="BL203" s="19" t="s">
        <v>193</v>
      </c>
      <c r="BM203" s="19" t="s">
        <v>394</v>
      </c>
    </row>
    <row r="204" spans="2:65" s="1" customFormat="1" ht="25.5" customHeight="1" x14ac:dyDescent="0.15">
      <c r="B204" s="137"/>
      <c r="C204" s="166" t="s">
        <v>395</v>
      </c>
      <c r="D204" s="166" t="s">
        <v>189</v>
      </c>
      <c r="E204" s="167" t="s">
        <v>396</v>
      </c>
      <c r="F204" s="255" t="s">
        <v>397</v>
      </c>
      <c r="G204" s="255"/>
      <c r="H204" s="255"/>
      <c r="I204" s="255"/>
      <c r="J204" s="168" t="s">
        <v>220</v>
      </c>
      <c r="K204" s="169">
        <v>16</v>
      </c>
      <c r="L204" s="256">
        <v>0</v>
      </c>
      <c r="M204" s="256"/>
      <c r="N204" s="257">
        <f t="shared" si="45"/>
        <v>0</v>
      </c>
      <c r="O204" s="257"/>
      <c r="P204" s="257"/>
      <c r="Q204" s="257"/>
      <c r="R204" s="140"/>
      <c r="T204" s="171" t="s">
        <v>5</v>
      </c>
      <c r="U204" s="44" t="s">
        <v>45</v>
      </c>
      <c r="V204" s="36"/>
      <c r="W204" s="172">
        <f t="shared" si="46"/>
        <v>0</v>
      </c>
      <c r="X204" s="172">
        <v>5.9670000000000001E-2</v>
      </c>
      <c r="Y204" s="172">
        <f t="shared" si="47"/>
        <v>0.95472000000000001</v>
      </c>
      <c r="Z204" s="172">
        <v>0</v>
      </c>
      <c r="AA204" s="173">
        <f t="shared" si="48"/>
        <v>0</v>
      </c>
      <c r="AR204" s="19" t="s">
        <v>193</v>
      </c>
      <c r="AT204" s="19" t="s">
        <v>189</v>
      </c>
      <c r="AU204" s="19" t="s">
        <v>90</v>
      </c>
      <c r="AY204" s="19" t="s">
        <v>188</v>
      </c>
      <c r="BE204" s="114">
        <f t="shared" si="49"/>
        <v>0</v>
      </c>
      <c r="BF204" s="114">
        <f t="shared" si="50"/>
        <v>0</v>
      </c>
      <c r="BG204" s="114">
        <f t="shared" si="51"/>
        <v>0</v>
      </c>
      <c r="BH204" s="114">
        <f t="shared" si="52"/>
        <v>0</v>
      </c>
      <c r="BI204" s="114">
        <f t="shared" si="53"/>
        <v>0</v>
      </c>
      <c r="BJ204" s="19" t="s">
        <v>90</v>
      </c>
      <c r="BK204" s="174">
        <f t="shared" si="54"/>
        <v>0</v>
      </c>
      <c r="BL204" s="19" t="s">
        <v>193</v>
      </c>
      <c r="BM204" s="19" t="s">
        <v>398</v>
      </c>
    </row>
    <row r="205" spans="2:65" s="1" customFormat="1" ht="25.5" customHeight="1" x14ac:dyDescent="0.15">
      <c r="B205" s="137"/>
      <c r="C205" s="166" t="s">
        <v>278</v>
      </c>
      <c r="D205" s="166" t="s">
        <v>189</v>
      </c>
      <c r="E205" s="167" t="s">
        <v>399</v>
      </c>
      <c r="F205" s="255" t="s">
        <v>400</v>
      </c>
      <c r="G205" s="255"/>
      <c r="H205" s="255"/>
      <c r="I205" s="255"/>
      <c r="J205" s="168" t="s">
        <v>192</v>
      </c>
      <c r="K205" s="169">
        <v>3.1459999999999999</v>
      </c>
      <c r="L205" s="256">
        <v>0</v>
      </c>
      <c r="M205" s="256"/>
      <c r="N205" s="257">
        <f t="shared" si="45"/>
        <v>0</v>
      </c>
      <c r="O205" s="257"/>
      <c r="P205" s="257"/>
      <c r="Q205" s="257"/>
      <c r="R205" s="140"/>
      <c r="T205" s="171" t="s">
        <v>5</v>
      </c>
      <c r="U205" s="44" t="s">
        <v>45</v>
      </c>
      <c r="V205" s="36"/>
      <c r="W205" s="172">
        <f t="shared" si="46"/>
        <v>0</v>
      </c>
      <c r="X205" s="172">
        <v>2.1948300000000001</v>
      </c>
      <c r="Y205" s="172">
        <f t="shared" si="47"/>
        <v>6.9049351799999998</v>
      </c>
      <c r="Z205" s="172">
        <v>0</v>
      </c>
      <c r="AA205" s="173">
        <f t="shared" si="48"/>
        <v>0</v>
      </c>
      <c r="AR205" s="19" t="s">
        <v>193</v>
      </c>
      <c r="AT205" s="19" t="s">
        <v>189</v>
      </c>
      <c r="AU205" s="19" t="s">
        <v>90</v>
      </c>
      <c r="AY205" s="19" t="s">
        <v>188</v>
      </c>
      <c r="BE205" s="114">
        <f t="shared" si="49"/>
        <v>0</v>
      </c>
      <c r="BF205" s="114">
        <f t="shared" si="50"/>
        <v>0</v>
      </c>
      <c r="BG205" s="114">
        <f t="shared" si="51"/>
        <v>0</v>
      </c>
      <c r="BH205" s="114">
        <f t="shared" si="52"/>
        <v>0</v>
      </c>
      <c r="BI205" s="114">
        <f t="shared" si="53"/>
        <v>0</v>
      </c>
      <c r="BJ205" s="19" t="s">
        <v>90</v>
      </c>
      <c r="BK205" s="174">
        <f t="shared" si="54"/>
        <v>0</v>
      </c>
      <c r="BL205" s="19" t="s">
        <v>193</v>
      </c>
      <c r="BM205" s="19" t="s">
        <v>401</v>
      </c>
    </row>
    <row r="206" spans="2:65" s="1" customFormat="1" ht="38.25" customHeight="1" x14ac:dyDescent="0.15">
      <c r="B206" s="137"/>
      <c r="C206" s="166" t="s">
        <v>402</v>
      </c>
      <c r="D206" s="166" t="s">
        <v>189</v>
      </c>
      <c r="E206" s="167" t="s">
        <v>403</v>
      </c>
      <c r="F206" s="255" t="s">
        <v>404</v>
      </c>
      <c r="G206" s="255"/>
      <c r="H206" s="255"/>
      <c r="I206" s="255"/>
      <c r="J206" s="168" t="s">
        <v>220</v>
      </c>
      <c r="K206" s="169">
        <v>20.97</v>
      </c>
      <c r="L206" s="256">
        <v>0</v>
      </c>
      <c r="M206" s="256"/>
      <c r="N206" s="257">
        <f t="shared" si="45"/>
        <v>0</v>
      </c>
      <c r="O206" s="257"/>
      <c r="P206" s="257"/>
      <c r="Q206" s="257"/>
      <c r="R206" s="140"/>
      <c r="T206" s="171" t="s">
        <v>5</v>
      </c>
      <c r="U206" s="44" t="s">
        <v>45</v>
      </c>
      <c r="V206" s="36"/>
      <c r="W206" s="172">
        <f t="shared" si="46"/>
        <v>0</v>
      </c>
      <c r="X206" s="172">
        <v>3.5200000000000001E-3</v>
      </c>
      <c r="Y206" s="172">
        <f t="shared" si="47"/>
        <v>7.3814400000000002E-2</v>
      </c>
      <c r="Z206" s="172">
        <v>0</v>
      </c>
      <c r="AA206" s="173">
        <f t="shared" si="48"/>
        <v>0</v>
      </c>
      <c r="AR206" s="19" t="s">
        <v>193</v>
      </c>
      <c r="AT206" s="19" t="s">
        <v>189</v>
      </c>
      <c r="AU206" s="19" t="s">
        <v>90</v>
      </c>
      <c r="AY206" s="19" t="s">
        <v>188</v>
      </c>
      <c r="BE206" s="114">
        <f t="shared" si="49"/>
        <v>0</v>
      </c>
      <c r="BF206" s="114">
        <f t="shared" si="50"/>
        <v>0</v>
      </c>
      <c r="BG206" s="114">
        <f t="shared" si="51"/>
        <v>0</v>
      </c>
      <c r="BH206" s="114">
        <f t="shared" si="52"/>
        <v>0</v>
      </c>
      <c r="BI206" s="114">
        <f t="shared" si="53"/>
        <v>0</v>
      </c>
      <c r="BJ206" s="19" t="s">
        <v>90</v>
      </c>
      <c r="BK206" s="174">
        <f t="shared" si="54"/>
        <v>0</v>
      </c>
      <c r="BL206" s="19" t="s">
        <v>193</v>
      </c>
      <c r="BM206" s="19" t="s">
        <v>405</v>
      </c>
    </row>
    <row r="207" spans="2:65" s="1" customFormat="1" ht="25.5" customHeight="1" x14ac:dyDescent="0.15">
      <c r="B207" s="137"/>
      <c r="C207" s="166" t="s">
        <v>406</v>
      </c>
      <c r="D207" s="166" t="s">
        <v>189</v>
      </c>
      <c r="E207" s="167" t="s">
        <v>407</v>
      </c>
      <c r="F207" s="255" t="s">
        <v>408</v>
      </c>
      <c r="G207" s="255"/>
      <c r="H207" s="255"/>
      <c r="I207" s="255"/>
      <c r="J207" s="168" t="s">
        <v>220</v>
      </c>
      <c r="K207" s="169">
        <v>174.47</v>
      </c>
      <c r="L207" s="256">
        <v>0</v>
      </c>
      <c r="M207" s="256"/>
      <c r="N207" s="257">
        <f t="shared" si="45"/>
        <v>0</v>
      </c>
      <c r="O207" s="257"/>
      <c r="P207" s="257"/>
      <c r="Q207" s="257"/>
      <c r="R207" s="140"/>
      <c r="T207" s="171" t="s">
        <v>5</v>
      </c>
      <c r="U207" s="44" t="s">
        <v>45</v>
      </c>
      <c r="V207" s="36"/>
      <c r="W207" s="172">
        <f t="shared" si="46"/>
        <v>0</v>
      </c>
      <c r="X207" s="172">
        <v>0</v>
      </c>
      <c r="Y207" s="172">
        <f t="shared" si="47"/>
        <v>0</v>
      </c>
      <c r="Z207" s="172">
        <v>0</v>
      </c>
      <c r="AA207" s="173">
        <f t="shared" si="48"/>
        <v>0</v>
      </c>
      <c r="AR207" s="19" t="s">
        <v>193</v>
      </c>
      <c r="AT207" s="19" t="s">
        <v>189</v>
      </c>
      <c r="AU207" s="19" t="s">
        <v>90</v>
      </c>
      <c r="AY207" s="19" t="s">
        <v>188</v>
      </c>
      <c r="BE207" s="114">
        <f t="shared" si="49"/>
        <v>0</v>
      </c>
      <c r="BF207" s="114">
        <f t="shared" si="50"/>
        <v>0</v>
      </c>
      <c r="BG207" s="114">
        <f t="shared" si="51"/>
        <v>0</v>
      </c>
      <c r="BH207" s="114">
        <f t="shared" si="52"/>
        <v>0</v>
      </c>
      <c r="BI207" s="114">
        <f t="shared" si="53"/>
        <v>0</v>
      </c>
      <c r="BJ207" s="19" t="s">
        <v>90</v>
      </c>
      <c r="BK207" s="174">
        <f t="shared" si="54"/>
        <v>0</v>
      </c>
      <c r="BL207" s="19" t="s">
        <v>193</v>
      </c>
      <c r="BM207" s="19" t="s">
        <v>409</v>
      </c>
    </row>
    <row r="208" spans="2:65" s="1" customFormat="1" ht="16.5" customHeight="1" x14ac:dyDescent="0.15">
      <c r="B208" s="137"/>
      <c r="C208" s="175" t="s">
        <v>410</v>
      </c>
      <c r="D208" s="175" t="s">
        <v>213</v>
      </c>
      <c r="E208" s="176" t="s">
        <v>411</v>
      </c>
      <c r="F208" s="258" t="s">
        <v>412</v>
      </c>
      <c r="G208" s="258"/>
      <c r="H208" s="258"/>
      <c r="I208" s="258"/>
      <c r="J208" s="177" t="s">
        <v>220</v>
      </c>
      <c r="K208" s="178">
        <v>174.47</v>
      </c>
      <c r="L208" s="259">
        <v>0</v>
      </c>
      <c r="M208" s="259"/>
      <c r="N208" s="260">
        <f t="shared" si="45"/>
        <v>0</v>
      </c>
      <c r="O208" s="257"/>
      <c r="P208" s="257"/>
      <c r="Q208" s="257"/>
      <c r="R208" s="140"/>
      <c r="T208" s="171" t="s">
        <v>5</v>
      </c>
      <c r="U208" s="44" t="s">
        <v>45</v>
      </c>
      <c r="V208" s="36"/>
      <c r="W208" s="172">
        <f t="shared" si="46"/>
        <v>0</v>
      </c>
      <c r="X208" s="172">
        <v>1E-4</v>
      </c>
      <c r="Y208" s="172">
        <f t="shared" si="47"/>
        <v>1.7447000000000001E-2</v>
      </c>
      <c r="Z208" s="172">
        <v>0</v>
      </c>
      <c r="AA208" s="173">
        <f t="shared" si="48"/>
        <v>0</v>
      </c>
      <c r="AR208" s="19" t="s">
        <v>216</v>
      </c>
      <c r="AT208" s="19" t="s">
        <v>213</v>
      </c>
      <c r="AU208" s="19" t="s">
        <v>90</v>
      </c>
      <c r="AY208" s="19" t="s">
        <v>188</v>
      </c>
      <c r="BE208" s="114">
        <f t="shared" si="49"/>
        <v>0</v>
      </c>
      <c r="BF208" s="114">
        <f t="shared" si="50"/>
        <v>0</v>
      </c>
      <c r="BG208" s="114">
        <f t="shared" si="51"/>
        <v>0</v>
      </c>
      <c r="BH208" s="114">
        <f t="shared" si="52"/>
        <v>0</v>
      </c>
      <c r="BI208" s="114">
        <f t="shared" si="53"/>
        <v>0</v>
      </c>
      <c r="BJ208" s="19" t="s">
        <v>90</v>
      </c>
      <c r="BK208" s="174">
        <f t="shared" si="54"/>
        <v>0</v>
      </c>
      <c r="BL208" s="19" t="s">
        <v>193</v>
      </c>
      <c r="BM208" s="19" t="s">
        <v>413</v>
      </c>
    </row>
    <row r="209" spans="2:65" s="1" customFormat="1" ht="25.5" customHeight="1" x14ac:dyDescent="0.15">
      <c r="B209" s="137"/>
      <c r="C209" s="166" t="s">
        <v>414</v>
      </c>
      <c r="D209" s="166" t="s">
        <v>189</v>
      </c>
      <c r="E209" s="167" t="s">
        <v>415</v>
      </c>
      <c r="F209" s="255" t="s">
        <v>416</v>
      </c>
      <c r="G209" s="255"/>
      <c r="H209" s="255"/>
      <c r="I209" s="255"/>
      <c r="J209" s="168" t="s">
        <v>210</v>
      </c>
      <c r="K209" s="169">
        <v>1</v>
      </c>
      <c r="L209" s="256">
        <v>0</v>
      </c>
      <c r="M209" s="256"/>
      <c r="N209" s="257">
        <f t="shared" si="45"/>
        <v>0</v>
      </c>
      <c r="O209" s="257"/>
      <c r="P209" s="257"/>
      <c r="Q209" s="257"/>
      <c r="R209" s="140"/>
      <c r="T209" s="171" t="s">
        <v>5</v>
      </c>
      <c r="U209" s="44" t="s">
        <v>45</v>
      </c>
      <c r="V209" s="36"/>
      <c r="W209" s="172">
        <f t="shared" si="46"/>
        <v>0</v>
      </c>
      <c r="X209" s="172">
        <v>3.5520000000000003E-2</v>
      </c>
      <c r="Y209" s="172">
        <f t="shared" si="47"/>
        <v>3.5520000000000003E-2</v>
      </c>
      <c r="Z209" s="172">
        <v>0</v>
      </c>
      <c r="AA209" s="173">
        <f t="shared" si="48"/>
        <v>0</v>
      </c>
      <c r="AR209" s="19" t="s">
        <v>193</v>
      </c>
      <c r="AT209" s="19" t="s">
        <v>189</v>
      </c>
      <c r="AU209" s="19" t="s">
        <v>90</v>
      </c>
      <c r="AY209" s="19" t="s">
        <v>188</v>
      </c>
      <c r="BE209" s="114">
        <f t="shared" si="49"/>
        <v>0</v>
      </c>
      <c r="BF209" s="114">
        <f t="shared" si="50"/>
        <v>0</v>
      </c>
      <c r="BG209" s="114">
        <f t="shared" si="51"/>
        <v>0</v>
      </c>
      <c r="BH209" s="114">
        <f t="shared" si="52"/>
        <v>0</v>
      </c>
      <c r="BI209" s="114">
        <f t="shared" si="53"/>
        <v>0</v>
      </c>
      <c r="BJ209" s="19" t="s">
        <v>90</v>
      </c>
      <c r="BK209" s="174">
        <f t="shared" si="54"/>
        <v>0</v>
      </c>
      <c r="BL209" s="19" t="s">
        <v>193</v>
      </c>
      <c r="BM209" s="19" t="s">
        <v>417</v>
      </c>
    </row>
    <row r="210" spans="2:65" s="1" customFormat="1" ht="38.25" customHeight="1" x14ac:dyDescent="0.15">
      <c r="B210" s="137"/>
      <c r="C210" s="175" t="s">
        <v>418</v>
      </c>
      <c r="D210" s="175" t="s">
        <v>213</v>
      </c>
      <c r="E210" s="176" t="s">
        <v>419</v>
      </c>
      <c r="F210" s="258" t="s">
        <v>420</v>
      </c>
      <c r="G210" s="258"/>
      <c r="H210" s="258"/>
      <c r="I210" s="258"/>
      <c r="J210" s="177" t="s">
        <v>210</v>
      </c>
      <c r="K210" s="178">
        <v>1</v>
      </c>
      <c r="L210" s="259">
        <v>0</v>
      </c>
      <c r="M210" s="259"/>
      <c r="N210" s="260">
        <f t="shared" si="45"/>
        <v>0</v>
      </c>
      <c r="O210" s="257"/>
      <c r="P210" s="257"/>
      <c r="Q210" s="257"/>
      <c r="R210" s="140"/>
      <c r="T210" s="171" t="s">
        <v>5</v>
      </c>
      <c r="U210" s="44" t="s">
        <v>45</v>
      </c>
      <c r="V210" s="36"/>
      <c r="W210" s="172">
        <f t="shared" si="46"/>
        <v>0</v>
      </c>
      <c r="X210" s="172">
        <v>2.1700000000000001E-2</v>
      </c>
      <c r="Y210" s="172">
        <f t="shared" si="47"/>
        <v>2.1700000000000001E-2</v>
      </c>
      <c r="Z210" s="172">
        <v>0</v>
      </c>
      <c r="AA210" s="173">
        <f t="shared" si="48"/>
        <v>0</v>
      </c>
      <c r="AR210" s="19" t="s">
        <v>216</v>
      </c>
      <c r="AT210" s="19" t="s">
        <v>213</v>
      </c>
      <c r="AU210" s="19" t="s">
        <v>90</v>
      </c>
      <c r="AY210" s="19" t="s">
        <v>188</v>
      </c>
      <c r="BE210" s="114">
        <f t="shared" si="49"/>
        <v>0</v>
      </c>
      <c r="BF210" s="114">
        <f t="shared" si="50"/>
        <v>0</v>
      </c>
      <c r="BG210" s="114">
        <f t="shared" si="51"/>
        <v>0</v>
      </c>
      <c r="BH210" s="114">
        <f t="shared" si="52"/>
        <v>0</v>
      </c>
      <c r="BI210" s="114">
        <f t="shared" si="53"/>
        <v>0</v>
      </c>
      <c r="BJ210" s="19" t="s">
        <v>90</v>
      </c>
      <c r="BK210" s="174">
        <f t="shared" si="54"/>
        <v>0</v>
      </c>
      <c r="BL210" s="19" t="s">
        <v>193</v>
      </c>
      <c r="BM210" s="19" t="s">
        <v>421</v>
      </c>
    </row>
    <row r="211" spans="2:65" s="1" customFormat="1" ht="25.5" customHeight="1" x14ac:dyDescent="0.15">
      <c r="B211" s="137"/>
      <c r="C211" s="166" t="s">
        <v>422</v>
      </c>
      <c r="D211" s="166" t="s">
        <v>189</v>
      </c>
      <c r="E211" s="167" t="s">
        <v>423</v>
      </c>
      <c r="F211" s="255" t="s">
        <v>424</v>
      </c>
      <c r="G211" s="255"/>
      <c r="H211" s="255"/>
      <c r="I211" s="255"/>
      <c r="J211" s="168" t="s">
        <v>210</v>
      </c>
      <c r="K211" s="169">
        <v>12</v>
      </c>
      <c r="L211" s="256">
        <v>0</v>
      </c>
      <c r="M211" s="256"/>
      <c r="N211" s="257">
        <f t="shared" si="45"/>
        <v>0</v>
      </c>
      <c r="O211" s="257"/>
      <c r="P211" s="257"/>
      <c r="Q211" s="257"/>
      <c r="R211" s="140"/>
      <c r="T211" s="171" t="s">
        <v>5</v>
      </c>
      <c r="U211" s="44" t="s">
        <v>45</v>
      </c>
      <c r="V211" s="36"/>
      <c r="W211" s="172">
        <f t="shared" si="46"/>
        <v>0</v>
      </c>
      <c r="X211" s="172">
        <v>1.8000000000000001E-4</v>
      </c>
      <c r="Y211" s="172">
        <f t="shared" si="47"/>
        <v>2.16E-3</v>
      </c>
      <c r="Z211" s="172">
        <v>0</v>
      </c>
      <c r="AA211" s="173">
        <f t="shared" si="48"/>
        <v>0</v>
      </c>
      <c r="AR211" s="19" t="s">
        <v>193</v>
      </c>
      <c r="AT211" s="19" t="s">
        <v>189</v>
      </c>
      <c r="AU211" s="19" t="s">
        <v>90</v>
      </c>
      <c r="AY211" s="19" t="s">
        <v>188</v>
      </c>
      <c r="BE211" s="114">
        <f t="shared" si="49"/>
        <v>0</v>
      </c>
      <c r="BF211" s="114">
        <f t="shared" si="50"/>
        <v>0</v>
      </c>
      <c r="BG211" s="114">
        <f t="shared" si="51"/>
        <v>0</v>
      </c>
      <c r="BH211" s="114">
        <f t="shared" si="52"/>
        <v>0</v>
      </c>
      <c r="BI211" s="114">
        <f t="shared" si="53"/>
        <v>0</v>
      </c>
      <c r="BJ211" s="19" t="s">
        <v>90</v>
      </c>
      <c r="BK211" s="174">
        <f t="shared" si="54"/>
        <v>0</v>
      </c>
      <c r="BL211" s="19" t="s">
        <v>193</v>
      </c>
      <c r="BM211" s="19" t="s">
        <v>425</v>
      </c>
    </row>
    <row r="212" spans="2:65" s="1" customFormat="1" ht="38.25" customHeight="1" x14ac:dyDescent="0.15">
      <c r="B212" s="137"/>
      <c r="C212" s="175" t="s">
        <v>426</v>
      </c>
      <c r="D212" s="175" t="s">
        <v>213</v>
      </c>
      <c r="E212" s="176" t="s">
        <v>427</v>
      </c>
      <c r="F212" s="258" t="s">
        <v>428</v>
      </c>
      <c r="G212" s="258"/>
      <c r="H212" s="258"/>
      <c r="I212" s="258"/>
      <c r="J212" s="177" t="s">
        <v>210</v>
      </c>
      <c r="K212" s="178">
        <v>11</v>
      </c>
      <c r="L212" s="259">
        <v>0</v>
      </c>
      <c r="M212" s="259"/>
      <c r="N212" s="260">
        <f t="shared" si="45"/>
        <v>0</v>
      </c>
      <c r="O212" s="257"/>
      <c r="P212" s="257"/>
      <c r="Q212" s="257"/>
      <c r="R212" s="140"/>
      <c r="T212" s="171" t="s">
        <v>5</v>
      </c>
      <c r="U212" s="44" t="s">
        <v>45</v>
      </c>
      <c r="V212" s="36"/>
      <c r="W212" s="172">
        <f t="shared" si="46"/>
        <v>0</v>
      </c>
      <c r="X212" s="172">
        <v>2.4E-2</v>
      </c>
      <c r="Y212" s="172">
        <f t="shared" si="47"/>
        <v>0.26400000000000001</v>
      </c>
      <c r="Z212" s="172">
        <v>0</v>
      </c>
      <c r="AA212" s="173">
        <f t="shared" si="48"/>
        <v>0</v>
      </c>
      <c r="AR212" s="19" t="s">
        <v>216</v>
      </c>
      <c r="AT212" s="19" t="s">
        <v>213</v>
      </c>
      <c r="AU212" s="19" t="s">
        <v>90</v>
      </c>
      <c r="AY212" s="19" t="s">
        <v>188</v>
      </c>
      <c r="BE212" s="114">
        <f t="shared" si="49"/>
        <v>0</v>
      </c>
      <c r="BF212" s="114">
        <f t="shared" si="50"/>
        <v>0</v>
      </c>
      <c r="BG212" s="114">
        <f t="shared" si="51"/>
        <v>0</v>
      </c>
      <c r="BH212" s="114">
        <f t="shared" si="52"/>
        <v>0</v>
      </c>
      <c r="BI212" s="114">
        <f t="shared" si="53"/>
        <v>0</v>
      </c>
      <c r="BJ212" s="19" t="s">
        <v>90</v>
      </c>
      <c r="BK212" s="174">
        <f t="shared" si="54"/>
        <v>0</v>
      </c>
      <c r="BL212" s="19" t="s">
        <v>193</v>
      </c>
      <c r="BM212" s="19" t="s">
        <v>429</v>
      </c>
    </row>
    <row r="213" spans="2:65" s="1" customFormat="1" ht="38.25" customHeight="1" x14ac:dyDescent="0.15">
      <c r="B213" s="137"/>
      <c r="C213" s="175" t="s">
        <v>430</v>
      </c>
      <c r="D213" s="175" t="s">
        <v>213</v>
      </c>
      <c r="E213" s="176" t="s">
        <v>431</v>
      </c>
      <c r="F213" s="258" t="s">
        <v>432</v>
      </c>
      <c r="G213" s="258"/>
      <c r="H213" s="258"/>
      <c r="I213" s="258"/>
      <c r="J213" s="177" t="s">
        <v>210</v>
      </c>
      <c r="K213" s="178">
        <v>1</v>
      </c>
      <c r="L213" s="259">
        <v>0</v>
      </c>
      <c r="M213" s="259"/>
      <c r="N213" s="260">
        <f t="shared" si="45"/>
        <v>0</v>
      </c>
      <c r="O213" s="257"/>
      <c r="P213" s="257"/>
      <c r="Q213" s="257"/>
      <c r="R213" s="140"/>
      <c r="T213" s="171" t="s">
        <v>5</v>
      </c>
      <c r="U213" s="44" t="s">
        <v>45</v>
      </c>
      <c r="V213" s="36"/>
      <c r="W213" s="172">
        <f t="shared" si="46"/>
        <v>0</v>
      </c>
      <c r="X213" s="172">
        <v>5.3999999999999999E-2</v>
      </c>
      <c r="Y213" s="172">
        <f t="shared" si="47"/>
        <v>5.3999999999999999E-2</v>
      </c>
      <c r="Z213" s="172">
        <v>0</v>
      </c>
      <c r="AA213" s="173">
        <f t="shared" si="48"/>
        <v>0</v>
      </c>
      <c r="AR213" s="19" t="s">
        <v>216</v>
      </c>
      <c r="AT213" s="19" t="s">
        <v>213</v>
      </c>
      <c r="AU213" s="19" t="s">
        <v>90</v>
      </c>
      <c r="AY213" s="19" t="s">
        <v>188</v>
      </c>
      <c r="BE213" s="114">
        <f t="shared" si="49"/>
        <v>0</v>
      </c>
      <c r="BF213" s="114">
        <f t="shared" si="50"/>
        <v>0</v>
      </c>
      <c r="BG213" s="114">
        <f t="shared" si="51"/>
        <v>0</v>
      </c>
      <c r="BH213" s="114">
        <f t="shared" si="52"/>
        <v>0</v>
      </c>
      <c r="BI213" s="114">
        <f t="shared" si="53"/>
        <v>0</v>
      </c>
      <c r="BJ213" s="19" t="s">
        <v>90</v>
      </c>
      <c r="BK213" s="174">
        <f t="shared" si="54"/>
        <v>0</v>
      </c>
      <c r="BL213" s="19" t="s">
        <v>193</v>
      </c>
      <c r="BM213" s="19" t="s">
        <v>433</v>
      </c>
    </row>
    <row r="214" spans="2:65" s="1" customFormat="1" ht="25.5" customHeight="1" x14ac:dyDescent="0.15">
      <c r="B214" s="137"/>
      <c r="C214" s="166" t="s">
        <v>434</v>
      </c>
      <c r="D214" s="166" t="s">
        <v>189</v>
      </c>
      <c r="E214" s="167" t="s">
        <v>435</v>
      </c>
      <c r="F214" s="255" t="s">
        <v>436</v>
      </c>
      <c r="G214" s="255"/>
      <c r="H214" s="255"/>
      <c r="I214" s="255"/>
      <c r="J214" s="168" t="s">
        <v>210</v>
      </c>
      <c r="K214" s="169">
        <v>8</v>
      </c>
      <c r="L214" s="256">
        <v>0</v>
      </c>
      <c r="M214" s="256"/>
      <c r="N214" s="257">
        <f t="shared" si="45"/>
        <v>0</v>
      </c>
      <c r="O214" s="257"/>
      <c r="P214" s="257"/>
      <c r="Q214" s="257"/>
      <c r="R214" s="140"/>
      <c r="T214" s="171" t="s">
        <v>5</v>
      </c>
      <c r="U214" s="44" t="s">
        <v>45</v>
      </c>
      <c r="V214" s="36"/>
      <c r="W214" s="172">
        <f t="shared" si="46"/>
        <v>0</v>
      </c>
      <c r="X214" s="172">
        <v>9.1199999999999996E-3</v>
      </c>
      <c r="Y214" s="172">
        <f t="shared" si="47"/>
        <v>7.2959999999999997E-2</v>
      </c>
      <c r="Z214" s="172">
        <v>0</v>
      </c>
      <c r="AA214" s="173">
        <f t="shared" si="48"/>
        <v>0</v>
      </c>
      <c r="AR214" s="19" t="s">
        <v>193</v>
      </c>
      <c r="AT214" s="19" t="s">
        <v>189</v>
      </c>
      <c r="AU214" s="19" t="s">
        <v>90</v>
      </c>
      <c r="AY214" s="19" t="s">
        <v>188</v>
      </c>
      <c r="BE214" s="114">
        <f t="shared" si="49"/>
        <v>0</v>
      </c>
      <c r="BF214" s="114">
        <f t="shared" si="50"/>
        <v>0</v>
      </c>
      <c r="BG214" s="114">
        <f t="shared" si="51"/>
        <v>0</v>
      </c>
      <c r="BH214" s="114">
        <f t="shared" si="52"/>
        <v>0</v>
      </c>
      <c r="BI214" s="114">
        <f t="shared" si="53"/>
        <v>0</v>
      </c>
      <c r="BJ214" s="19" t="s">
        <v>90</v>
      </c>
      <c r="BK214" s="174">
        <f t="shared" si="54"/>
        <v>0</v>
      </c>
      <c r="BL214" s="19" t="s">
        <v>193</v>
      </c>
      <c r="BM214" s="19" t="s">
        <v>437</v>
      </c>
    </row>
    <row r="215" spans="2:65" s="1" customFormat="1" ht="38.25" customHeight="1" x14ac:dyDescent="0.15">
      <c r="B215" s="137"/>
      <c r="C215" s="175" t="s">
        <v>438</v>
      </c>
      <c r="D215" s="175" t="s">
        <v>213</v>
      </c>
      <c r="E215" s="176" t="s">
        <v>439</v>
      </c>
      <c r="F215" s="258" t="s">
        <v>440</v>
      </c>
      <c r="G215" s="258"/>
      <c r="H215" s="258"/>
      <c r="I215" s="258"/>
      <c r="J215" s="177" t="s">
        <v>210</v>
      </c>
      <c r="K215" s="178">
        <v>8</v>
      </c>
      <c r="L215" s="259">
        <v>0</v>
      </c>
      <c r="M215" s="259"/>
      <c r="N215" s="260">
        <f t="shared" si="45"/>
        <v>0</v>
      </c>
      <c r="O215" s="257"/>
      <c r="P215" s="257"/>
      <c r="Q215" s="257"/>
      <c r="R215" s="140"/>
      <c r="T215" s="171" t="s">
        <v>5</v>
      </c>
      <c r="U215" s="44" t="s">
        <v>45</v>
      </c>
      <c r="V215" s="36"/>
      <c r="W215" s="172">
        <f t="shared" si="46"/>
        <v>0</v>
      </c>
      <c r="X215" s="172">
        <v>0.108</v>
      </c>
      <c r="Y215" s="172">
        <f t="shared" si="47"/>
        <v>0.86399999999999999</v>
      </c>
      <c r="Z215" s="172">
        <v>0</v>
      </c>
      <c r="AA215" s="173">
        <f t="shared" si="48"/>
        <v>0</v>
      </c>
      <c r="AR215" s="19" t="s">
        <v>216</v>
      </c>
      <c r="AT215" s="19" t="s">
        <v>213</v>
      </c>
      <c r="AU215" s="19" t="s">
        <v>90</v>
      </c>
      <c r="AY215" s="19" t="s">
        <v>188</v>
      </c>
      <c r="BE215" s="114">
        <f t="shared" si="49"/>
        <v>0</v>
      </c>
      <c r="BF215" s="114">
        <f t="shared" si="50"/>
        <v>0</v>
      </c>
      <c r="BG215" s="114">
        <f t="shared" si="51"/>
        <v>0</v>
      </c>
      <c r="BH215" s="114">
        <f t="shared" si="52"/>
        <v>0</v>
      </c>
      <c r="BI215" s="114">
        <f t="shared" si="53"/>
        <v>0</v>
      </c>
      <c r="BJ215" s="19" t="s">
        <v>90</v>
      </c>
      <c r="BK215" s="174">
        <f t="shared" si="54"/>
        <v>0</v>
      </c>
      <c r="BL215" s="19" t="s">
        <v>193</v>
      </c>
      <c r="BM215" s="19" t="s">
        <v>441</v>
      </c>
    </row>
    <row r="216" spans="2:65" s="1" customFormat="1" ht="25.5" customHeight="1" x14ac:dyDescent="0.15">
      <c r="B216" s="137"/>
      <c r="C216" s="166" t="s">
        <v>442</v>
      </c>
      <c r="D216" s="166" t="s">
        <v>189</v>
      </c>
      <c r="E216" s="167" t="s">
        <v>443</v>
      </c>
      <c r="F216" s="255" t="s">
        <v>444</v>
      </c>
      <c r="G216" s="255"/>
      <c r="H216" s="255"/>
      <c r="I216" s="255"/>
      <c r="J216" s="168" t="s">
        <v>210</v>
      </c>
      <c r="K216" s="169">
        <v>16</v>
      </c>
      <c r="L216" s="256">
        <v>0</v>
      </c>
      <c r="M216" s="256"/>
      <c r="N216" s="257">
        <f t="shared" si="45"/>
        <v>0</v>
      </c>
      <c r="O216" s="257"/>
      <c r="P216" s="257"/>
      <c r="Q216" s="257"/>
      <c r="R216" s="140"/>
      <c r="T216" s="171" t="s">
        <v>5</v>
      </c>
      <c r="U216" s="44" t="s">
        <v>45</v>
      </c>
      <c r="V216" s="36"/>
      <c r="W216" s="172">
        <f t="shared" si="46"/>
        <v>0</v>
      </c>
      <c r="X216" s="172">
        <v>1.7500000000000002E-2</v>
      </c>
      <c r="Y216" s="172">
        <f t="shared" si="47"/>
        <v>0.28000000000000003</v>
      </c>
      <c r="Z216" s="172">
        <v>0</v>
      </c>
      <c r="AA216" s="173">
        <f t="shared" si="48"/>
        <v>0</v>
      </c>
      <c r="AR216" s="19" t="s">
        <v>193</v>
      </c>
      <c r="AT216" s="19" t="s">
        <v>189</v>
      </c>
      <c r="AU216" s="19" t="s">
        <v>90</v>
      </c>
      <c r="AY216" s="19" t="s">
        <v>188</v>
      </c>
      <c r="BE216" s="114">
        <f t="shared" si="49"/>
        <v>0</v>
      </c>
      <c r="BF216" s="114">
        <f t="shared" si="50"/>
        <v>0</v>
      </c>
      <c r="BG216" s="114">
        <f t="shared" si="51"/>
        <v>0</v>
      </c>
      <c r="BH216" s="114">
        <f t="shared" si="52"/>
        <v>0</v>
      </c>
      <c r="BI216" s="114">
        <f t="shared" si="53"/>
        <v>0</v>
      </c>
      <c r="BJ216" s="19" t="s">
        <v>90</v>
      </c>
      <c r="BK216" s="174">
        <f t="shared" si="54"/>
        <v>0</v>
      </c>
      <c r="BL216" s="19" t="s">
        <v>193</v>
      </c>
      <c r="BM216" s="19" t="s">
        <v>445</v>
      </c>
    </row>
    <row r="217" spans="2:65" s="1" customFormat="1" ht="16.5" customHeight="1" x14ac:dyDescent="0.15">
      <c r="B217" s="137"/>
      <c r="C217" s="175" t="s">
        <v>446</v>
      </c>
      <c r="D217" s="175" t="s">
        <v>213</v>
      </c>
      <c r="E217" s="176" t="s">
        <v>447</v>
      </c>
      <c r="F217" s="258" t="s">
        <v>448</v>
      </c>
      <c r="G217" s="258"/>
      <c r="H217" s="258"/>
      <c r="I217" s="258"/>
      <c r="J217" s="177" t="s">
        <v>210</v>
      </c>
      <c r="K217" s="178">
        <v>12</v>
      </c>
      <c r="L217" s="259">
        <v>0</v>
      </c>
      <c r="M217" s="259"/>
      <c r="N217" s="260">
        <f t="shared" si="45"/>
        <v>0</v>
      </c>
      <c r="O217" s="257"/>
      <c r="P217" s="257"/>
      <c r="Q217" s="257"/>
      <c r="R217" s="140"/>
      <c r="T217" s="171" t="s">
        <v>5</v>
      </c>
      <c r="U217" s="44" t="s">
        <v>45</v>
      </c>
      <c r="V217" s="36"/>
      <c r="W217" s="172">
        <f t="shared" si="46"/>
        <v>0</v>
      </c>
      <c r="X217" s="172">
        <v>8.5000000000000006E-3</v>
      </c>
      <c r="Y217" s="172">
        <f t="shared" si="47"/>
        <v>0.10200000000000001</v>
      </c>
      <c r="Z217" s="172">
        <v>0</v>
      </c>
      <c r="AA217" s="173">
        <f t="shared" si="48"/>
        <v>0</v>
      </c>
      <c r="AR217" s="19" t="s">
        <v>216</v>
      </c>
      <c r="AT217" s="19" t="s">
        <v>213</v>
      </c>
      <c r="AU217" s="19" t="s">
        <v>90</v>
      </c>
      <c r="AY217" s="19" t="s">
        <v>188</v>
      </c>
      <c r="BE217" s="114">
        <f t="shared" si="49"/>
        <v>0</v>
      </c>
      <c r="BF217" s="114">
        <f t="shared" si="50"/>
        <v>0</v>
      </c>
      <c r="BG217" s="114">
        <f t="shared" si="51"/>
        <v>0</v>
      </c>
      <c r="BH217" s="114">
        <f t="shared" si="52"/>
        <v>0</v>
      </c>
      <c r="BI217" s="114">
        <f t="shared" si="53"/>
        <v>0</v>
      </c>
      <c r="BJ217" s="19" t="s">
        <v>90</v>
      </c>
      <c r="BK217" s="174">
        <f t="shared" si="54"/>
        <v>0</v>
      </c>
      <c r="BL217" s="19" t="s">
        <v>193</v>
      </c>
      <c r="BM217" s="19" t="s">
        <v>449</v>
      </c>
    </row>
    <row r="218" spans="2:65" s="1" customFormat="1" ht="16.5" customHeight="1" x14ac:dyDescent="0.15">
      <c r="B218" s="137"/>
      <c r="C218" s="175" t="s">
        <v>450</v>
      </c>
      <c r="D218" s="175" t="s">
        <v>213</v>
      </c>
      <c r="E218" s="176" t="s">
        <v>451</v>
      </c>
      <c r="F218" s="258" t="s">
        <v>452</v>
      </c>
      <c r="G218" s="258"/>
      <c r="H218" s="258"/>
      <c r="I218" s="258"/>
      <c r="J218" s="177" t="s">
        <v>210</v>
      </c>
      <c r="K218" s="178">
        <v>3</v>
      </c>
      <c r="L218" s="259">
        <v>0</v>
      </c>
      <c r="M218" s="259"/>
      <c r="N218" s="260">
        <f t="shared" si="45"/>
        <v>0</v>
      </c>
      <c r="O218" s="257"/>
      <c r="P218" s="257"/>
      <c r="Q218" s="257"/>
      <c r="R218" s="140"/>
      <c r="T218" s="171" t="s">
        <v>5</v>
      </c>
      <c r="U218" s="44" t="s">
        <v>45</v>
      </c>
      <c r="V218" s="36"/>
      <c r="W218" s="172">
        <f t="shared" si="46"/>
        <v>0</v>
      </c>
      <c r="X218" s="172">
        <v>8.9999999999999993E-3</v>
      </c>
      <c r="Y218" s="172">
        <f t="shared" si="47"/>
        <v>2.6999999999999996E-2</v>
      </c>
      <c r="Z218" s="172">
        <v>0</v>
      </c>
      <c r="AA218" s="173">
        <f t="shared" si="48"/>
        <v>0</v>
      </c>
      <c r="AR218" s="19" t="s">
        <v>216</v>
      </c>
      <c r="AT218" s="19" t="s">
        <v>213</v>
      </c>
      <c r="AU218" s="19" t="s">
        <v>90</v>
      </c>
      <c r="AY218" s="19" t="s">
        <v>188</v>
      </c>
      <c r="BE218" s="114">
        <f t="shared" si="49"/>
        <v>0</v>
      </c>
      <c r="BF218" s="114">
        <f t="shared" si="50"/>
        <v>0</v>
      </c>
      <c r="BG218" s="114">
        <f t="shared" si="51"/>
        <v>0</v>
      </c>
      <c r="BH218" s="114">
        <f t="shared" si="52"/>
        <v>0</v>
      </c>
      <c r="BI218" s="114">
        <f t="shared" si="53"/>
        <v>0</v>
      </c>
      <c r="BJ218" s="19" t="s">
        <v>90</v>
      </c>
      <c r="BK218" s="174">
        <f t="shared" si="54"/>
        <v>0</v>
      </c>
      <c r="BL218" s="19" t="s">
        <v>193</v>
      </c>
      <c r="BM218" s="19" t="s">
        <v>453</v>
      </c>
    </row>
    <row r="219" spans="2:65" s="1" customFormat="1" ht="25.5" customHeight="1" x14ac:dyDescent="0.15">
      <c r="B219" s="137"/>
      <c r="C219" s="175" t="s">
        <v>454</v>
      </c>
      <c r="D219" s="175" t="s">
        <v>213</v>
      </c>
      <c r="E219" s="176" t="s">
        <v>455</v>
      </c>
      <c r="F219" s="258" t="s">
        <v>456</v>
      </c>
      <c r="G219" s="258"/>
      <c r="H219" s="258"/>
      <c r="I219" s="258"/>
      <c r="J219" s="177" t="s">
        <v>210</v>
      </c>
      <c r="K219" s="178">
        <v>1</v>
      </c>
      <c r="L219" s="259">
        <v>0</v>
      </c>
      <c r="M219" s="259"/>
      <c r="N219" s="260">
        <f t="shared" si="45"/>
        <v>0</v>
      </c>
      <c r="O219" s="257"/>
      <c r="P219" s="257"/>
      <c r="Q219" s="257"/>
      <c r="R219" s="140"/>
      <c r="T219" s="171" t="s">
        <v>5</v>
      </c>
      <c r="U219" s="44" t="s">
        <v>45</v>
      </c>
      <c r="V219" s="36"/>
      <c r="W219" s="172">
        <f t="shared" si="46"/>
        <v>0</v>
      </c>
      <c r="X219" s="172">
        <v>8.9999999999999993E-3</v>
      </c>
      <c r="Y219" s="172">
        <f t="shared" si="47"/>
        <v>8.9999999999999993E-3</v>
      </c>
      <c r="Z219" s="172">
        <v>0</v>
      </c>
      <c r="AA219" s="173">
        <f t="shared" si="48"/>
        <v>0</v>
      </c>
      <c r="AR219" s="19" t="s">
        <v>216</v>
      </c>
      <c r="AT219" s="19" t="s">
        <v>213</v>
      </c>
      <c r="AU219" s="19" t="s">
        <v>90</v>
      </c>
      <c r="AY219" s="19" t="s">
        <v>188</v>
      </c>
      <c r="BE219" s="114">
        <f t="shared" si="49"/>
        <v>0</v>
      </c>
      <c r="BF219" s="114">
        <f t="shared" si="50"/>
        <v>0</v>
      </c>
      <c r="BG219" s="114">
        <f t="shared" si="51"/>
        <v>0</v>
      </c>
      <c r="BH219" s="114">
        <f t="shared" si="52"/>
        <v>0</v>
      </c>
      <c r="BI219" s="114">
        <f t="shared" si="53"/>
        <v>0</v>
      </c>
      <c r="BJ219" s="19" t="s">
        <v>90</v>
      </c>
      <c r="BK219" s="174">
        <f t="shared" si="54"/>
        <v>0</v>
      </c>
      <c r="BL219" s="19" t="s">
        <v>193</v>
      </c>
      <c r="BM219" s="19" t="s">
        <v>457</v>
      </c>
    </row>
    <row r="220" spans="2:65" s="1" customFormat="1" ht="25.5" customHeight="1" x14ac:dyDescent="0.15">
      <c r="B220" s="137"/>
      <c r="C220" s="166" t="s">
        <v>458</v>
      </c>
      <c r="D220" s="166" t="s">
        <v>189</v>
      </c>
      <c r="E220" s="167" t="s">
        <v>459</v>
      </c>
      <c r="F220" s="255" t="s">
        <v>460</v>
      </c>
      <c r="G220" s="255"/>
      <c r="H220" s="255"/>
      <c r="I220" s="255"/>
      <c r="J220" s="168" t="s">
        <v>210</v>
      </c>
      <c r="K220" s="169">
        <v>2</v>
      </c>
      <c r="L220" s="256">
        <v>0</v>
      </c>
      <c r="M220" s="256"/>
      <c r="N220" s="257">
        <f t="shared" si="45"/>
        <v>0</v>
      </c>
      <c r="O220" s="257"/>
      <c r="P220" s="257"/>
      <c r="Q220" s="257"/>
      <c r="R220" s="140"/>
      <c r="T220" s="171" t="s">
        <v>5</v>
      </c>
      <c r="U220" s="44" t="s">
        <v>45</v>
      </c>
      <c r="V220" s="36"/>
      <c r="W220" s="172">
        <f t="shared" si="46"/>
        <v>0</v>
      </c>
      <c r="X220" s="172">
        <v>3.4770000000000002E-2</v>
      </c>
      <c r="Y220" s="172">
        <f t="shared" si="47"/>
        <v>6.9540000000000005E-2</v>
      </c>
      <c r="Z220" s="172">
        <v>0</v>
      </c>
      <c r="AA220" s="173">
        <f t="shared" si="48"/>
        <v>0</v>
      </c>
      <c r="AR220" s="19" t="s">
        <v>193</v>
      </c>
      <c r="AT220" s="19" t="s">
        <v>189</v>
      </c>
      <c r="AU220" s="19" t="s">
        <v>90</v>
      </c>
      <c r="AY220" s="19" t="s">
        <v>188</v>
      </c>
      <c r="BE220" s="114">
        <f t="shared" si="49"/>
        <v>0</v>
      </c>
      <c r="BF220" s="114">
        <f t="shared" si="50"/>
        <v>0</v>
      </c>
      <c r="BG220" s="114">
        <f t="shared" si="51"/>
        <v>0</v>
      </c>
      <c r="BH220" s="114">
        <f t="shared" si="52"/>
        <v>0</v>
      </c>
      <c r="BI220" s="114">
        <f t="shared" si="53"/>
        <v>0</v>
      </c>
      <c r="BJ220" s="19" t="s">
        <v>90</v>
      </c>
      <c r="BK220" s="174">
        <f t="shared" si="54"/>
        <v>0</v>
      </c>
      <c r="BL220" s="19" t="s">
        <v>193</v>
      </c>
      <c r="BM220" s="19" t="s">
        <v>461</v>
      </c>
    </row>
    <row r="221" spans="2:65" s="1" customFormat="1" ht="16.5" customHeight="1" x14ac:dyDescent="0.15">
      <c r="B221" s="137"/>
      <c r="C221" s="175" t="s">
        <v>337</v>
      </c>
      <c r="D221" s="175" t="s">
        <v>213</v>
      </c>
      <c r="E221" s="176" t="s">
        <v>462</v>
      </c>
      <c r="F221" s="258" t="s">
        <v>463</v>
      </c>
      <c r="G221" s="258"/>
      <c r="H221" s="258"/>
      <c r="I221" s="258"/>
      <c r="J221" s="177" t="s">
        <v>210</v>
      </c>
      <c r="K221" s="178">
        <v>2</v>
      </c>
      <c r="L221" s="259">
        <v>0</v>
      </c>
      <c r="M221" s="259"/>
      <c r="N221" s="260">
        <f t="shared" si="45"/>
        <v>0</v>
      </c>
      <c r="O221" s="257"/>
      <c r="P221" s="257"/>
      <c r="Q221" s="257"/>
      <c r="R221" s="140"/>
      <c r="T221" s="171" t="s">
        <v>5</v>
      </c>
      <c r="U221" s="44" t="s">
        <v>45</v>
      </c>
      <c r="V221" s="36"/>
      <c r="W221" s="172">
        <f t="shared" si="46"/>
        <v>0</v>
      </c>
      <c r="X221" s="172">
        <v>1.1900000000000001E-2</v>
      </c>
      <c r="Y221" s="172">
        <f t="shared" si="47"/>
        <v>2.3800000000000002E-2</v>
      </c>
      <c r="Z221" s="172">
        <v>0</v>
      </c>
      <c r="AA221" s="173">
        <f t="shared" si="48"/>
        <v>0</v>
      </c>
      <c r="AR221" s="19" t="s">
        <v>216</v>
      </c>
      <c r="AT221" s="19" t="s">
        <v>213</v>
      </c>
      <c r="AU221" s="19" t="s">
        <v>90</v>
      </c>
      <c r="AY221" s="19" t="s">
        <v>188</v>
      </c>
      <c r="BE221" s="114">
        <f t="shared" si="49"/>
        <v>0</v>
      </c>
      <c r="BF221" s="114">
        <f t="shared" si="50"/>
        <v>0</v>
      </c>
      <c r="BG221" s="114">
        <f t="shared" si="51"/>
        <v>0</v>
      </c>
      <c r="BH221" s="114">
        <f t="shared" si="52"/>
        <v>0</v>
      </c>
      <c r="BI221" s="114">
        <f t="shared" si="53"/>
        <v>0</v>
      </c>
      <c r="BJ221" s="19" t="s">
        <v>90</v>
      </c>
      <c r="BK221" s="174">
        <f t="shared" si="54"/>
        <v>0</v>
      </c>
      <c r="BL221" s="19" t="s">
        <v>193</v>
      </c>
      <c r="BM221" s="19" t="s">
        <v>464</v>
      </c>
    </row>
    <row r="222" spans="2:65" s="1" customFormat="1" ht="38.25" customHeight="1" x14ac:dyDescent="0.15">
      <c r="B222" s="137"/>
      <c r="C222" s="166" t="s">
        <v>465</v>
      </c>
      <c r="D222" s="166" t="s">
        <v>189</v>
      </c>
      <c r="E222" s="167" t="s">
        <v>466</v>
      </c>
      <c r="F222" s="255" t="s">
        <v>467</v>
      </c>
      <c r="G222" s="255"/>
      <c r="H222" s="255"/>
      <c r="I222" s="255"/>
      <c r="J222" s="168" t="s">
        <v>210</v>
      </c>
      <c r="K222" s="169">
        <v>2</v>
      </c>
      <c r="L222" s="256">
        <v>0</v>
      </c>
      <c r="M222" s="256"/>
      <c r="N222" s="257">
        <f t="shared" si="45"/>
        <v>0</v>
      </c>
      <c r="O222" s="257"/>
      <c r="P222" s="257"/>
      <c r="Q222" s="257"/>
      <c r="R222" s="140"/>
      <c r="T222" s="171" t="s">
        <v>5</v>
      </c>
      <c r="U222" s="44" t="s">
        <v>45</v>
      </c>
      <c r="V222" s="36"/>
      <c r="W222" s="172">
        <f t="shared" si="46"/>
        <v>0</v>
      </c>
      <c r="X222" s="172">
        <v>6.7799999999999996E-3</v>
      </c>
      <c r="Y222" s="172">
        <f t="shared" si="47"/>
        <v>1.3559999999999999E-2</v>
      </c>
      <c r="Z222" s="172">
        <v>0</v>
      </c>
      <c r="AA222" s="173">
        <f t="shared" si="48"/>
        <v>0</v>
      </c>
      <c r="AR222" s="19" t="s">
        <v>193</v>
      </c>
      <c r="AT222" s="19" t="s">
        <v>189</v>
      </c>
      <c r="AU222" s="19" t="s">
        <v>90</v>
      </c>
      <c r="AY222" s="19" t="s">
        <v>188</v>
      </c>
      <c r="BE222" s="114">
        <f t="shared" si="49"/>
        <v>0</v>
      </c>
      <c r="BF222" s="114">
        <f t="shared" si="50"/>
        <v>0</v>
      </c>
      <c r="BG222" s="114">
        <f t="shared" si="51"/>
        <v>0</v>
      </c>
      <c r="BH222" s="114">
        <f t="shared" si="52"/>
        <v>0</v>
      </c>
      <c r="BI222" s="114">
        <f t="shared" si="53"/>
        <v>0</v>
      </c>
      <c r="BJ222" s="19" t="s">
        <v>90</v>
      </c>
      <c r="BK222" s="174">
        <f t="shared" si="54"/>
        <v>0</v>
      </c>
      <c r="BL222" s="19" t="s">
        <v>193</v>
      </c>
      <c r="BM222" s="19" t="s">
        <v>468</v>
      </c>
    </row>
    <row r="223" spans="2:65" s="1" customFormat="1" ht="51" customHeight="1" x14ac:dyDescent="0.15">
      <c r="B223" s="137"/>
      <c r="C223" s="175" t="s">
        <v>341</v>
      </c>
      <c r="D223" s="175" t="s">
        <v>213</v>
      </c>
      <c r="E223" s="176" t="s">
        <v>469</v>
      </c>
      <c r="F223" s="258" t="s">
        <v>470</v>
      </c>
      <c r="G223" s="258"/>
      <c r="H223" s="258"/>
      <c r="I223" s="258"/>
      <c r="J223" s="177" t="s">
        <v>210</v>
      </c>
      <c r="K223" s="178">
        <v>1</v>
      </c>
      <c r="L223" s="259">
        <v>0</v>
      </c>
      <c r="M223" s="259"/>
      <c r="N223" s="260">
        <f t="shared" si="45"/>
        <v>0</v>
      </c>
      <c r="O223" s="257"/>
      <c r="P223" s="257"/>
      <c r="Q223" s="257"/>
      <c r="R223" s="140"/>
      <c r="T223" s="171" t="s">
        <v>5</v>
      </c>
      <c r="U223" s="44" t="s">
        <v>45</v>
      </c>
      <c r="V223" s="36"/>
      <c r="W223" s="172">
        <f t="shared" si="46"/>
        <v>0</v>
      </c>
      <c r="X223" s="172">
        <v>6.3E-2</v>
      </c>
      <c r="Y223" s="172">
        <f t="shared" si="47"/>
        <v>6.3E-2</v>
      </c>
      <c r="Z223" s="172">
        <v>0</v>
      </c>
      <c r="AA223" s="173">
        <f t="shared" si="48"/>
        <v>0</v>
      </c>
      <c r="AR223" s="19" t="s">
        <v>216</v>
      </c>
      <c r="AT223" s="19" t="s">
        <v>213</v>
      </c>
      <c r="AU223" s="19" t="s">
        <v>90</v>
      </c>
      <c r="AY223" s="19" t="s">
        <v>188</v>
      </c>
      <c r="BE223" s="114">
        <f t="shared" si="49"/>
        <v>0</v>
      </c>
      <c r="BF223" s="114">
        <f t="shared" si="50"/>
        <v>0</v>
      </c>
      <c r="BG223" s="114">
        <f t="shared" si="51"/>
        <v>0</v>
      </c>
      <c r="BH223" s="114">
        <f t="shared" si="52"/>
        <v>0</v>
      </c>
      <c r="BI223" s="114">
        <f t="shared" si="53"/>
        <v>0</v>
      </c>
      <c r="BJ223" s="19" t="s">
        <v>90</v>
      </c>
      <c r="BK223" s="174">
        <f t="shared" si="54"/>
        <v>0</v>
      </c>
      <c r="BL223" s="19" t="s">
        <v>193</v>
      </c>
      <c r="BM223" s="19" t="s">
        <v>471</v>
      </c>
    </row>
    <row r="224" spans="2:65" s="1" customFormat="1" ht="51" customHeight="1" x14ac:dyDescent="0.15">
      <c r="B224" s="137"/>
      <c r="C224" s="175" t="s">
        <v>472</v>
      </c>
      <c r="D224" s="175" t="s">
        <v>213</v>
      </c>
      <c r="E224" s="176" t="s">
        <v>473</v>
      </c>
      <c r="F224" s="258" t="s">
        <v>474</v>
      </c>
      <c r="G224" s="258"/>
      <c r="H224" s="258"/>
      <c r="I224" s="258"/>
      <c r="J224" s="177" t="s">
        <v>210</v>
      </c>
      <c r="K224" s="178">
        <v>1</v>
      </c>
      <c r="L224" s="259">
        <v>0</v>
      </c>
      <c r="M224" s="259"/>
      <c r="N224" s="260">
        <f t="shared" si="45"/>
        <v>0</v>
      </c>
      <c r="O224" s="257"/>
      <c r="P224" s="257"/>
      <c r="Q224" s="257"/>
      <c r="R224" s="140"/>
      <c r="T224" s="171" t="s">
        <v>5</v>
      </c>
      <c r="U224" s="44" t="s">
        <v>45</v>
      </c>
      <c r="V224" s="36"/>
      <c r="W224" s="172">
        <f t="shared" si="46"/>
        <v>0</v>
      </c>
      <c r="X224" s="172">
        <v>8.1000000000000003E-2</v>
      </c>
      <c r="Y224" s="172">
        <f t="shared" si="47"/>
        <v>8.1000000000000003E-2</v>
      </c>
      <c r="Z224" s="172">
        <v>0</v>
      </c>
      <c r="AA224" s="173">
        <f t="shared" si="48"/>
        <v>0</v>
      </c>
      <c r="AR224" s="19" t="s">
        <v>216</v>
      </c>
      <c r="AT224" s="19" t="s">
        <v>213</v>
      </c>
      <c r="AU224" s="19" t="s">
        <v>90</v>
      </c>
      <c r="AY224" s="19" t="s">
        <v>188</v>
      </c>
      <c r="BE224" s="114">
        <f t="shared" si="49"/>
        <v>0</v>
      </c>
      <c r="BF224" s="114">
        <f t="shared" si="50"/>
        <v>0</v>
      </c>
      <c r="BG224" s="114">
        <f t="shared" si="51"/>
        <v>0</v>
      </c>
      <c r="BH224" s="114">
        <f t="shared" si="52"/>
        <v>0</v>
      </c>
      <c r="BI224" s="114">
        <f t="shared" si="53"/>
        <v>0</v>
      </c>
      <c r="BJ224" s="19" t="s">
        <v>90</v>
      </c>
      <c r="BK224" s="174">
        <f t="shared" si="54"/>
        <v>0</v>
      </c>
      <c r="BL224" s="19" t="s">
        <v>193</v>
      </c>
      <c r="BM224" s="19" t="s">
        <v>475</v>
      </c>
    </row>
    <row r="225" spans="2:65" s="1" customFormat="1" ht="25.5" customHeight="1" x14ac:dyDescent="0.15">
      <c r="B225" s="137"/>
      <c r="C225" s="166" t="s">
        <v>476</v>
      </c>
      <c r="D225" s="166" t="s">
        <v>189</v>
      </c>
      <c r="E225" s="167" t="s">
        <v>477</v>
      </c>
      <c r="F225" s="255" t="s">
        <v>478</v>
      </c>
      <c r="G225" s="255"/>
      <c r="H225" s="255"/>
      <c r="I225" s="255"/>
      <c r="J225" s="168" t="s">
        <v>210</v>
      </c>
      <c r="K225" s="169">
        <v>1</v>
      </c>
      <c r="L225" s="256">
        <v>0</v>
      </c>
      <c r="M225" s="256"/>
      <c r="N225" s="257">
        <f t="shared" si="45"/>
        <v>0</v>
      </c>
      <c r="O225" s="257"/>
      <c r="P225" s="257"/>
      <c r="Q225" s="257"/>
      <c r="R225" s="140"/>
      <c r="T225" s="171" t="s">
        <v>5</v>
      </c>
      <c r="U225" s="44" t="s">
        <v>45</v>
      </c>
      <c r="V225" s="36"/>
      <c r="W225" s="172">
        <f t="shared" si="46"/>
        <v>0</v>
      </c>
      <c r="X225" s="172">
        <v>1.1999999999999999E-3</v>
      </c>
      <c r="Y225" s="172">
        <f t="shared" si="47"/>
        <v>1.1999999999999999E-3</v>
      </c>
      <c r="Z225" s="172">
        <v>0</v>
      </c>
      <c r="AA225" s="173">
        <f t="shared" si="48"/>
        <v>0</v>
      </c>
      <c r="AR225" s="19" t="s">
        <v>193</v>
      </c>
      <c r="AT225" s="19" t="s">
        <v>189</v>
      </c>
      <c r="AU225" s="19" t="s">
        <v>90</v>
      </c>
      <c r="AY225" s="19" t="s">
        <v>188</v>
      </c>
      <c r="BE225" s="114">
        <f t="shared" si="49"/>
        <v>0</v>
      </c>
      <c r="BF225" s="114">
        <f t="shared" si="50"/>
        <v>0</v>
      </c>
      <c r="BG225" s="114">
        <f t="shared" si="51"/>
        <v>0</v>
      </c>
      <c r="BH225" s="114">
        <f t="shared" si="52"/>
        <v>0</v>
      </c>
      <c r="BI225" s="114">
        <f t="shared" si="53"/>
        <v>0</v>
      </c>
      <c r="BJ225" s="19" t="s">
        <v>90</v>
      </c>
      <c r="BK225" s="174">
        <f t="shared" si="54"/>
        <v>0</v>
      </c>
      <c r="BL225" s="19" t="s">
        <v>193</v>
      </c>
      <c r="BM225" s="19" t="s">
        <v>479</v>
      </c>
    </row>
    <row r="226" spans="2:65" s="1" customFormat="1" ht="51" customHeight="1" x14ac:dyDescent="0.15">
      <c r="B226" s="137"/>
      <c r="C226" s="175" t="s">
        <v>480</v>
      </c>
      <c r="D226" s="175" t="s">
        <v>213</v>
      </c>
      <c r="E226" s="176" t="s">
        <v>481</v>
      </c>
      <c r="F226" s="258" t="s">
        <v>482</v>
      </c>
      <c r="G226" s="258"/>
      <c r="H226" s="258"/>
      <c r="I226" s="258"/>
      <c r="J226" s="177" t="s">
        <v>210</v>
      </c>
      <c r="K226" s="178">
        <v>1</v>
      </c>
      <c r="L226" s="259">
        <v>0</v>
      </c>
      <c r="M226" s="259"/>
      <c r="N226" s="260">
        <f t="shared" si="45"/>
        <v>0</v>
      </c>
      <c r="O226" s="257"/>
      <c r="P226" s="257"/>
      <c r="Q226" s="257"/>
      <c r="R226" s="140"/>
      <c r="T226" s="171" t="s">
        <v>5</v>
      </c>
      <c r="U226" s="44" t="s">
        <v>45</v>
      </c>
      <c r="V226" s="36"/>
      <c r="W226" s="172">
        <f t="shared" si="46"/>
        <v>0</v>
      </c>
      <c r="X226" s="172">
        <v>8.1000000000000003E-2</v>
      </c>
      <c r="Y226" s="172">
        <f t="shared" si="47"/>
        <v>8.1000000000000003E-2</v>
      </c>
      <c r="Z226" s="172">
        <v>0</v>
      </c>
      <c r="AA226" s="173">
        <f t="shared" si="48"/>
        <v>0</v>
      </c>
      <c r="AR226" s="19" t="s">
        <v>216</v>
      </c>
      <c r="AT226" s="19" t="s">
        <v>213</v>
      </c>
      <c r="AU226" s="19" t="s">
        <v>90</v>
      </c>
      <c r="AY226" s="19" t="s">
        <v>188</v>
      </c>
      <c r="BE226" s="114">
        <f t="shared" si="49"/>
        <v>0</v>
      </c>
      <c r="BF226" s="114">
        <f t="shared" si="50"/>
        <v>0</v>
      </c>
      <c r="BG226" s="114">
        <f t="shared" si="51"/>
        <v>0</v>
      </c>
      <c r="BH226" s="114">
        <f t="shared" si="52"/>
        <v>0</v>
      </c>
      <c r="BI226" s="114">
        <f t="shared" si="53"/>
        <v>0</v>
      </c>
      <c r="BJ226" s="19" t="s">
        <v>90</v>
      </c>
      <c r="BK226" s="174">
        <f t="shared" si="54"/>
        <v>0</v>
      </c>
      <c r="BL226" s="19" t="s">
        <v>193</v>
      </c>
      <c r="BM226" s="19" t="s">
        <v>483</v>
      </c>
    </row>
    <row r="227" spans="2:65" s="1" customFormat="1" ht="16.5" customHeight="1" x14ac:dyDescent="0.15">
      <c r="B227" s="137"/>
      <c r="C227" s="166" t="s">
        <v>484</v>
      </c>
      <c r="D227" s="166" t="s">
        <v>189</v>
      </c>
      <c r="E227" s="167" t="s">
        <v>485</v>
      </c>
      <c r="F227" s="255" t="s">
        <v>486</v>
      </c>
      <c r="G227" s="255"/>
      <c r="H227" s="255"/>
      <c r="I227" s="255"/>
      <c r="J227" s="168" t="s">
        <v>362</v>
      </c>
      <c r="K227" s="169">
        <v>195</v>
      </c>
      <c r="L227" s="256">
        <v>0</v>
      </c>
      <c r="M227" s="256"/>
      <c r="N227" s="257">
        <f t="shared" si="45"/>
        <v>0</v>
      </c>
      <c r="O227" s="257"/>
      <c r="P227" s="257"/>
      <c r="Q227" s="257"/>
      <c r="R227" s="140"/>
      <c r="T227" s="171" t="s">
        <v>5</v>
      </c>
      <c r="U227" s="44" t="s">
        <v>45</v>
      </c>
      <c r="V227" s="36"/>
      <c r="W227" s="172">
        <f t="shared" si="46"/>
        <v>0</v>
      </c>
      <c r="X227" s="172">
        <v>0</v>
      </c>
      <c r="Y227" s="172">
        <f t="shared" si="47"/>
        <v>0</v>
      </c>
      <c r="Z227" s="172">
        <v>0</v>
      </c>
      <c r="AA227" s="173">
        <f t="shared" si="48"/>
        <v>0</v>
      </c>
      <c r="AR227" s="19" t="s">
        <v>193</v>
      </c>
      <c r="AT227" s="19" t="s">
        <v>189</v>
      </c>
      <c r="AU227" s="19" t="s">
        <v>90</v>
      </c>
      <c r="AY227" s="19" t="s">
        <v>188</v>
      </c>
      <c r="BE227" s="114">
        <f t="shared" si="49"/>
        <v>0</v>
      </c>
      <c r="BF227" s="114">
        <f t="shared" si="50"/>
        <v>0</v>
      </c>
      <c r="BG227" s="114">
        <f t="shared" si="51"/>
        <v>0</v>
      </c>
      <c r="BH227" s="114">
        <f t="shared" si="52"/>
        <v>0</v>
      </c>
      <c r="BI227" s="114">
        <f t="shared" si="53"/>
        <v>0</v>
      </c>
      <c r="BJ227" s="19" t="s">
        <v>90</v>
      </c>
      <c r="BK227" s="174">
        <f t="shared" si="54"/>
        <v>0</v>
      </c>
      <c r="BL227" s="19" t="s">
        <v>193</v>
      </c>
      <c r="BM227" s="19" t="s">
        <v>487</v>
      </c>
    </row>
    <row r="228" spans="2:65" s="1" customFormat="1" ht="16.5" customHeight="1" x14ac:dyDescent="0.15">
      <c r="B228" s="137"/>
      <c r="C228" s="175" t="s">
        <v>488</v>
      </c>
      <c r="D228" s="175" t="s">
        <v>213</v>
      </c>
      <c r="E228" s="176" t="s">
        <v>489</v>
      </c>
      <c r="F228" s="258" t="s">
        <v>490</v>
      </c>
      <c r="G228" s="258"/>
      <c r="H228" s="258"/>
      <c r="I228" s="258"/>
      <c r="J228" s="177" t="s">
        <v>362</v>
      </c>
      <c r="K228" s="178">
        <v>195</v>
      </c>
      <c r="L228" s="259">
        <v>0</v>
      </c>
      <c r="M228" s="259"/>
      <c r="N228" s="260">
        <f t="shared" si="45"/>
        <v>0</v>
      </c>
      <c r="O228" s="257"/>
      <c r="P228" s="257"/>
      <c r="Q228" s="257"/>
      <c r="R228" s="140"/>
      <c r="T228" s="171" t="s">
        <v>5</v>
      </c>
      <c r="U228" s="44" t="s">
        <v>45</v>
      </c>
      <c r="V228" s="36"/>
      <c r="W228" s="172">
        <f t="shared" si="46"/>
        <v>0</v>
      </c>
      <c r="X228" s="172">
        <v>0</v>
      </c>
      <c r="Y228" s="172">
        <f t="shared" si="47"/>
        <v>0</v>
      </c>
      <c r="Z228" s="172">
        <v>0</v>
      </c>
      <c r="AA228" s="173">
        <f t="shared" si="48"/>
        <v>0</v>
      </c>
      <c r="AR228" s="19" t="s">
        <v>216</v>
      </c>
      <c r="AT228" s="19" t="s">
        <v>213</v>
      </c>
      <c r="AU228" s="19" t="s">
        <v>90</v>
      </c>
      <c r="AY228" s="19" t="s">
        <v>188</v>
      </c>
      <c r="BE228" s="114">
        <f t="shared" si="49"/>
        <v>0</v>
      </c>
      <c r="BF228" s="114">
        <f t="shared" si="50"/>
        <v>0</v>
      </c>
      <c r="BG228" s="114">
        <f t="shared" si="51"/>
        <v>0</v>
      </c>
      <c r="BH228" s="114">
        <f t="shared" si="52"/>
        <v>0</v>
      </c>
      <c r="BI228" s="114">
        <f t="shared" si="53"/>
        <v>0</v>
      </c>
      <c r="BJ228" s="19" t="s">
        <v>90</v>
      </c>
      <c r="BK228" s="174">
        <f t="shared" si="54"/>
        <v>0</v>
      </c>
      <c r="BL228" s="19" t="s">
        <v>193</v>
      </c>
      <c r="BM228" s="19" t="s">
        <v>491</v>
      </c>
    </row>
    <row r="229" spans="2:65" s="10" customFormat="1" ht="29.75" customHeight="1" x14ac:dyDescent="0.15">
      <c r="B229" s="155"/>
      <c r="C229" s="156"/>
      <c r="D229" s="165" t="s">
        <v>145</v>
      </c>
      <c r="E229" s="165"/>
      <c r="F229" s="165"/>
      <c r="G229" s="165"/>
      <c r="H229" s="165"/>
      <c r="I229" s="165"/>
      <c r="J229" s="165"/>
      <c r="K229" s="165"/>
      <c r="L229" s="165"/>
      <c r="M229" s="165"/>
      <c r="N229" s="267">
        <f>BK229</f>
        <v>0</v>
      </c>
      <c r="O229" s="268"/>
      <c r="P229" s="268"/>
      <c r="Q229" s="268"/>
      <c r="R229" s="158"/>
      <c r="T229" s="159"/>
      <c r="U229" s="156"/>
      <c r="V229" s="156"/>
      <c r="W229" s="160">
        <f>SUM(W230:W241)</f>
        <v>0</v>
      </c>
      <c r="X229" s="156"/>
      <c r="Y229" s="160">
        <f>SUM(Y230:Y241)</f>
        <v>10.390879999999999</v>
      </c>
      <c r="Z229" s="156"/>
      <c r="AA229" s="161">
        <f>SUM(AA230:AA241)</f>
        <v>0</v>
      </c>
      <c r="AR229" s="162" t="s">
        <v>85</v>
      </c>
      <c r="AT229" s="163" t="s">
        <v>77</v>
      </c>
      <c r="AU229" s="163" t="s">
        <v>85</v>
      </c>
      <c r="AY229" s="162" t="s">
        <v>188</v>
      </c>
      <c r="BK229" s="164">
        <f>SUM(BK230:BK241)</f>
        <v>0</v>
      </c>
    </row>
    <row r="230" spans="2:65" s="1" customFormat="1" ht="38.25" customHeight="1" x14ac:dyDescent="0.15">
      <c r="B230" s="137"/>
      <c r="C230" s="166" t="s">
        <v>492</v>
      </c>
      <c r="D230" s="166" t="s">
        <v>189</v>
      </c>
      <c r="E230" s="167" t="s">
        <v>493</v>
      </c>
      <c r="F230" s="255" t="s">
        <v>494</v>
      </c>
      <c r="G230" s="255"/>
      <c r="H230" s="255"/>
      <c r="I230" s="255"/>
      <c r="J230" s="168" t="s">
        <v>220</v>
      </c>
      <c r="K230" s="169">
        <v>28</v>
      </c>
      <c r="L230" s="256">
        <v>0</v>
      </c>
      <c r="M230" s="256"/>
      <c r="N230" s="257">
        <f t="shared" ref="N230:N241" si="55">ROUND(L230*K230,3)</f>
        <v>0</v>
      </c>
      <c r="O230" s="257"/>
      <c r="P230" s="257"/>
      <c r="Q230" s="257"/>
      <c r="R230" s="140"/>
      <c r="T230" s="171" t="s">
        <v>5</v>
      </c>
      <c r="U230" s="44" t="s">
        <v>45</v>
      </c>
      <c r="V230" s="36"/>
      <c r="W230" s="172">
        <f t="shared" ref="W230:W241" si="56">V230*K230</f>
        <v>0</v>
      </c>
      <c r="X230" s="172">
        <v>2.572E-2</v>
      </c>
      <c r="Y230" s="172">
        <f t="shared" ref="Y230:Y241" si="57">X230*K230</f>
        <v>0.72016000000000002</v>
      </c>
      <c r="Z230" s="172">
        <v>0</v>
      </c>
      <c r="AA230" s="173">
        <f t="shared" ref="AA230:AA241" si="58">Z230*K230</f>
        <v>0</v>
      </c>
      <c r="AR230" s="19" t="s">
        <v>193</v>
      </c>
      <c r="AT230" s="19" t="s">
        <v>189</v>
      </c>
      <c r="AU230" s="19" t="s">
        <v>90</v>
      </c>
      <c r="AY230" s="19" t="s">
        <v>188</v>
      </c>
      <c r="BE230" s="114">
        <f t="shared" ref="BE230:BE241" si="59">IF(U230="základná",N230,0)</f>
        <v>0</v>
      </c>
      <c r="BF230" s="114">
        <f t="shared" ref="BF230:BF241" si="60">IF(U230="znížená",N230,0)</f>
        <v>0</v>
      </c>
      <c r="BG230" s="114">
        <f t="shared" ref="BG230:BG241" si="61">IF(U230="zákl. prenesená",N230,0)</f>
        <v>0</v>
      </c>
      <c r="BH230" s="114">
        <f t="shared" ref="BH230:BH241" si="62">IF(U230="zníž. prenesená",N230,0)</f>
        <v>0</v>
      </c>
      <c r="BI230" s="114">
        <f t="shared" ref="BI230:BI241" si="63">IF(U230="nulová",N230,0)</f>
        <v>0</v>
      </c>
      <c r="BJ230" s="19" t="s">
        <v>90</v>
      </c>
      <c r="BK230" s="174">
        <f t="shared" ref="BK230:BK241" si="64">ROUND(L230*K230,3)</f>
        <v>0</v>
      </c>
      <c r="BL230" s="19" t="s">
        <v>193</v>
      </c>
      <c r="BM230" s="19" t="s">
        <v>495</v>
      </c>
    </row>
    <row r="231" spans="2:65" s="1" customFormat="1" ht="51" customHeight="1" x14ac:dyDescent="0.15">
      <c r="B231" s="137"/>
      <c r="C231" s="166" t="s">
        <v>496</v>
      </c>
      <c r="D231" s="166" t="s">
        <v>189</v>
      </c>
      <c r="E231" s="167" t="s">
        <v>497</v>
      </c>
      <c r="F231" s="255" t="s">
        <v>498</v>
      </c>
      <c r="G231" s="255"/>
      <c r="H231" s="255"/>
      <c r="I231" s="255"/>
      <c r="J231" s="168" t="s">
        <v>220</v>
      </c>
      <c r="K231" s="169">
        <v>28</v>
      </c>
      <c r="L231" s="256">
        <v>0</v>
      </c>
      <c r="M231" s="256"/>
      <c r="N231" s="257">
        <f t="shared" si="55"/>
        <v>0</v>
      </c>
      <c r="O231" s="257"/>
      <c r="P231" s="257"/>
      <c r="Q231" s="257"/>
      <c r="R231" s="140"/>
      <c r="T231" s="171" t="s">
        <v>5</v>
      </c>
      <c r="U231" s="44" t="s">
        <v>45</v>
      </c>
      <c r="V231" s="36"/>
      <c r="W231" s="172">
        <f t="shared" si="56"/>
        <v>0</v>
      </c>
      <c r="X231" s="172">
        <v>0</v>
      </c>
      <c r="Y231" s="172">
        <f t="shared" si="57"/>
        <v>0</v>
      </c>
      <c r="Z231" s="172">
        <v>0</v>
      </c>
      <c r="AA231" s="173">
        <f t="shared" si="58"/>
        <v>0</v>
      </c>
      <c r="AR231" s="19" t="s">
        <v>193</v>
      </c>
      <c r="AT231" s="19" t="s">
        <v>189</v>
      </c>
      <c r="AU231" s="19" t="s">
        <v>90</v>
      </c>
      <c r="AY231" s="19" t="s">
        <v>188</v>
      </c>
      <c r="BE231" s="114">
        <f t="shared" si="59"/>
        <v>0</v>
      </c>
      <c r="BF231" s="114">
        <f t="shared" si="60"/>
        <v>0</v>
      </c>
      <c r="BG231" s="114">
        <f t="shared" si="61"/>
        <v>0</v>
      </c>
      <c r="BH231" s="114">
        <f t="shared" si="62"/>
        <v>0</v>
      </c>
      <c r="BI231" s="114">
        <f t="shared" si="63"/>
        <v>0</v>
      </c>
      <c r="BJ231" s="19" t="s">
        <v>90</v>
      </c>
      <c r="BK231" s="174">
        <f t="shared" si="64"/>
        <v>0</v>
      </c>
      <c r="BL231" s="19" t="s">
        <v>193</v>
      </c>
      <c r="BM231" s="19" t="s">
        <v>499</v>
      </c>
    </row>
    <row r="232" spans="2:65" s="1" customFormat="1" ht="38.25" customHeight="1" x14ac:dyDescent="0.15">
      <c r="B232" s="137"/>
      <c r="C232" s="166" t="s">
        <v>380</v>
      </c>
      <c r="D232" s="166" t="s">
        <v>189</v>
      </c>
      <c r="E232" s="167" t="s">
        <v>500</v>
      </c>
      <c r="F232" s="255" t="s">
        <v>501</v>
      </c>
      <c r="G232" s="255"/>
      <c r="H232" s="255"/>
      <c r="I232" s="255"/>
      <c r="J232" s="168" t="s">
        <v>220</v>
      </c>
      <c r="K232" s="169">
        <v>28</v>
      </c>
      <c r="L232" s="256">
        <v>0</v>
      </c>
      <c r="M232" s="256"/>
      <c r="N232" s="257">
        <f t="shared" si="55"/>
        <v>0</v>
      </c>
      <c r="O232" s="257"/>
      <c r="P232" s="257"/>
      <c r="Q232" s="257"/>
      <c r="R232" s="140"/>
      <c r="T232" s="171" t="s">
        <v>5</v>
      </c>
      <c r="U232" s="44" t="s">
        <v>45</v>
      </c>
      <c r="V232" s="36"/>
      <c r="W232" s="172">
        <f t="shared" si="56"/>
        <v>0</v>
      </c>
      <c r="X232" s="172">
        <v>2.572E-2</v>
      </c>
      <c r="Y232" s="172">
        <f t="shared" si="57"/>
        <v>0.72016000000000002</v>
      </c>
      <c r="Z232" s="172">
        <v>0</v>
      </c>
      <c r="AA232" s="173">
        <f t="shared" si="58"/>
        <v>0</v>
      </c>
      <c r="AR232" s="19" t="s">
        <v>193</v>
      </c>
      <c r="AT232" s="19" t="s">
        <v>189</v>
      </c>
      <c r="AU232" s="19" t="s">
        <v>90</v>
      </c>
      <c r="AY232" s="19" t="s">
        <v>188</v>
      </c>
      <c r="BE232" s="114">
        <f t="shared" si="59"/>
        <v>0</v>
      </c>
      <c r="BF232" s="114">
        <f t="shared" si="60"/>
        <v>0</v>
      </c>
      <c r="BG232" s="114">
        <f t="shared" si="61"/>
        <v>0</v>
      </c>
      <c r="BH232" s="114">
        <f t="shared" si="62"/>
        <v>0</v>
      </c>
      <c r="BI232" s="114">
        <f t="shared" si="63"/>
        <v>0</v>
      </c>
      <c r="BJ232" s="19" t="s">
        <v>90</v>
      </c>
      <c r="BK232" s="174">
        <f t="shared" si="64"/>
        <v>0</v>
      </c>
      <c r="BL232" s="19" t="s">
        <v>193</v>
      </c>
      <c r="BM232" s="19" t="s">
        <v>502</v>
      </c>
    </row>
    <row r="233" spans="2:65" s="1" customFormat="1" ht="38.25" customHeight="1" x14ac:dyDescent="0.15">
      <c r="B233" s="137"/>
      <c r="C233" s="166" t="s">
        <v>503</v>
      </c>
      <c r="D233" s="166" t="s">
        <v>189</v>
      </c>
      <c r="E233" s="167" t="s">
        <v>504</v>
      </c>
      <c r="F233" s="255" t="s">
        <v>505</v>
      </c>
      <c r="G233" s="255"/>
      <c r="H233" s="255"/>
      <c r="I233" s="255"/>
      <c r="J233" s="168" t="s">
        <v>220</v>
      </c>
      <c r="K233" s="169">
        <v>174</v>
      </c>
      <c r="L233" s="256">
        <v>0</v>
      </c>
      <c r="M233" s="256"/>
      <c r="N233" s="257">
        <f t="shared" si="55"/>
        <v>0</v>
      </c>
      <c r="O233" s="257"/>
      <c r="P233" s="257"/>
      <c r="Q233" s="257"/>
      <c r="R233" s="140"/>
      <c r="T233" s="171" t="s">
        <v>5</v>
      </c>
      <c r="U233" s="44" t="s">
        <v>45</v>
      </c>
      <c r="V233" s="36"/>
      <c r="W233" s="172">
        <f t="shared" si="56"/>
        <v>0</v>
      </c>
      <c r="X233" s="172">
        <v>2.572E-2</v>
      </c>
      <c r="Y233" s="172">
        <f t="shared" si="57"/>
        <v>4.4752799999999997</v>
      </c>
      <c r="Z233" s="172">
        <v>0</v>
      </c>
      <c r="AA233" s="173">
        <f t="shared" si="58"/>
        <v>0</v>
      </c>
      <c r="AR233" s="19" t="s">
        <v>193</v>
      </c>
      <c r="AT233" s="19" t="s">
        <v>189</v>
      </c>
      <c r="AU233" s="19" t="s">
        <v>90</v>
      </c>
      <c r="AY233" s="19" t="s">
        <v>188</v>
      </c>
      <c r="BE233" s="114">
        <f t="shared" si="59"/>
        <v>0</v>
      </c>
      <c r="BF233" s="114">
        <f t="shared" si="60"/>
        <v>0</v>
      </c>
      <c r="BG233" s="114">
        <f t="shared" si="61"/>
        <v>0</v>
      </c>
      <c r="BH233" s="114">
        <f t="shared" si="62"/>
        <v>0</v>
      </c>
      <c r="BI233" s="114">
        <f t="shared" si="63"/>
        <v>0</v>
      </c>
      <c r="BJ233" s="19" t="s">
        <v>90</v>
      </c>
      <c r="BK233" s="174">
        <f t="shared" si="64"/>
        <v>0</v>
      </c>
      <c r="BL233" s="19" t="s">
        <v>193</v>
      </c>
      <c r="BM233" s="19" t="s">
        <v>506</v>
      </c>
    </row>
    <row r="234" spans="2:65" s="1" customFormat="1" ht="51" customHeight="1" x14ac:dyDescent="0.15">
      <c r="B234" s="137"/>
      <c r="C234" s="166" t="s">
        <v>507</v>
      </c>
      <c r="D234" s="166" t="s">
        <v>189</v>
      </c>
      <c r="E234" s="167" t="s">
        <v>508</v>
      </c>
      <c r="F234" s="255" t="s">
        <v>509</v>
      </c>
      <c r="G234" s="255"/>
      <c r="H234" s="255"/>
      <c r="I234" s="255"/>
      <c r="J234" s="168" t="s">
        <v>220</v>
      </c>
      <c r="K234" s="169">
        <v>348</v>
      </c>
      <c r="L234" s="256">
        <v>0</v>
      </c>
      <c r="M234" s="256"/>
      <c r="N234" s="257">
        <f t="shared" si="55"/>
        <v>0</v>
      </c>
      <c r="O234" s="257"/>
      <c r="P234" s="257"/>
      <c r="Q234" s="257"/>
      <c r="R234" s="140"/>
      <c r="T234" s="171" t="s">
        <v>5</v>
      </c>
      <c r="U234" s="44" t="s">
        <v>45</v>
      </c>
      <c r="V234" s="36"/>
      <c r="W234" s="172">
        <f t="shared" si="56"/>
        <v>0</v>
      </c>
      <c r="X234" s="172">
        <v>0</v>
      </c>
      <c r="Y234" s="172">
        <f t="shared" si="57"/>
        <v>0</v>
      </c>
      <c r="Z234" s="172">
        <v>0</v>
      </c>
      <c r="AA234" s="173">
        <f t="shared" si="58"/>
        <v>0</v>
      </c>
      <c r="AR234" s="19" t="s">
        <v>193</v>
      </c>
      <c r="AT234" s="19" t="s">
        <v>189</v>
      </c>
      <c r="AU234" s="19" t="s">
        <v>90</v>
      </c>
      <c r="AY234" s="19" t="s">
        <v>188</v>
      </c>
      <c r="BE234" s="114">
        <f t="shared" si="59"/>
        <v>0</v>
      </c>
      <c r="BF234" s="114">
        <f t="shared" si="60"/>
        <v>0</v>
      </c>
      <c r="BG234" s="114">
        <f t="shared" si="61"/>
        <v>0</v>
      </c>
      <c r="BH234" s="114">
        <f t="shared" si="62"/>
        <v>0</v>
      </c>
      <c r="BI234" s="114">
        <f t="shared" si="63"/>
        <v>0</v>
      </c>
      <c r="BJ234" s="19" t="s">
        <v>90</v>
      </c>
      <c r="BK234" s="174">
        <f t="shared" si="64"/>
        <v>0</v>
      </c>
      <c r="BL234" s="19" t="s">
        <v>193</v>
      </c>
      <c r="BM234" s="19" t="s">
        <v>510</v>
      </c>
    </row>
    <row r="235" spans="2:65" s="1" customFormat="1" ht="38.25" customHeight="1" x14ac:dyDescent="0.15">
      <c r="B235" s="137"/>
      <c r="C235" s="166" t="s">
        <v>511</v>
      </c>
      <c r="D235" s="166" t="s">
        <v>189</v>
      </c>
      <c r="E235" s="167" t="s">
        <v>512</v>
      </c>
      <c r="F235" s="255" t="s">
        <v>513</v>
      </c>
      <c r="G235" s="255"/>
      <c r="H235" s="255"/>
      <c r="I235" s="255"/>
      <c r="J235" s="168" t="s">
        <v>220</v>
      </c>
      <c r="K235" s="169">
        <v>174</v>
      </c>
      <c r="L235" s="256">
        <v>0</v>
      </c>
      <c r="M235" s="256"/>
      <c r="N235" s="257">
        <f t="shared" si="55"/>
        <v>0</v>
      </c>
      <c r="O235" s="257"/>
      <c r="P235" s="257"/>
      <c r="Q235" s="257"/>
      <c r="R235" s="140"/>
      <c r="T235" s="171" t="s">
        <v>5</v>
      </c>
      <c r="U235" s="44" t="s">
        <v>45</v>
      </c>
      <c r="V235" s="36"/>
      <c r="W235" s="172">
        <f t="shared" si="56"/>
        <v>0</v>
      </c>
      <c r="X235" s="172">
        <v>2.572E-2</v>
      </c>
      <c r="Y235" s="172">
        <f t="shared" si="57"/>
        <v>4.4752799999999997</v>
      </c>
      <c r="Z235" s="172">
        <v>0</v>
      </c>
      <c r="AA235" s="173">
        <f t="shared" si="58"/>
        <v>0</v>
      </c>
      <c r="AR235" s="19" t="s">
        <v>193</v>
      </c>
      <c r="AT235" s="19" t="s">
        <v>189</v>
      </c>
      <c r="AU235" s="19" t="s">
        <v>90</v>
      </c>
      <c r="AY235" s="19" t="s">
        <v>188</v>
      </c>
      <c r="BE235" s="114">
        <f t="shared" si="59"/>
        <v>0</v>
      </c>
      <c r="BF235" s="114">
        <f t="shared" si="60"/>
        <v>0</v>
      </c>
      <c r="BG235" s="114">
        <f t="shared" si="61"/>
        <v>0</v>
      </c>
      <c r="BH235" s="114">
        <f t="shared" si="62"/>
        <v>0</v>
      </c>
      <c r="BI235" s="114">
        <f t="shared" si="63"/>
        <v>0</v>
      </c>
      <c r="BJ235" s="19" t="s">
        <v>90</v>
      </c>
      <c r="BK235" s="174">
        <f t="shared" si="64"/>
        <v>0</v>
      </c>
      <c r="BL235" s="19" t="s">
        <v>193</v>
      </c>
      <c r="BM235" s="19" t="s">
        <v>514</v>
      </c>
    </row>
    <row r="236" spans="2:65" s="1" customFormat="1" ht="16.5" customHeight="1" x14ac:dyDescent="0.15">
      <c r="B236" s="137"/>
      <c r="C236" s="166" t="s">
        <v>387</v>
      </c>
      <c r="D236" s="166" t="s">
        <v>189</v>
      </c>
      <c r="E236" s="167" t="s">
        <v>515</v>
      </c>
      <c r="F236" s="255" t="s">
        <v>516</v>
      </c>
      <c r="G236" s="255"/>
      <c r="H236" s="255"/>
      <c r="I236" s="255"/>
      <c r="J236" s="168" t="s">
        <v>235</v>
      </c>
      <c r="K236" s="169">
        <v>2.0310000000000001</v>
      </c>
      <c r="L236" s="256">
        <v>0</v>
      </c>
      <c r="M236" s="256"/>
      <c r="N236" s="257">
        <f t="shared" si="55"/>
        <v>0</v>
      </c>
      <c r="O236" s="257"/>
      <c r="P236" s="257"/>
      <c r="Q236" s="257"/>
      <c r="R236" s="140"/>
      <c r="T236" s="171" t="s">
        <v>5</v>
      </c>
      <c r="U236" s="44" t="s">
        <v>45</v>
      </c>
      <c r="V236" s="36"/>
      <c r="W236" s="172">
        <f t="shared" si="56"/>
        <v>0</v>
      </c>
      <c r="X236" s="172">
        <v>0</v>
      </c>
      <c r="Y236" s="172">
        <f t="shared" si="57"/>
        <v>0</v>
      </c>
      <c r="Z236" s="172">
        <v>0</v>
      </c>
      <c r="AA236" s="173">
        <f t="shared" si="58"/>
        <v>0</v>
      </c>
      <c r="AR236" s="19" t="s">
        <v>193</v>
      </c>
      <c r="AT236" s="19" t="s">
        <v>189</v>
      </c>
      <c r="AU236" s="19" t="s">
        <v>90</v>
      </c>
      <c r="AY236" s="19" t="s">
        <v>188</v>
      </c>
      <c r="BE236" s="114">
        <f t="shared" si="59"/>
        <v>0</v>
      </c>
      <c r="BF236" s="114">
        <f t="shared" si="60"/>
        <v>0</v>
      </c>
      <c r="BG236" s="114">
        <f t="shared" si="61"/>
        <v>0</v>
      </c>
      <c r="BH236" s="114">
        <f t="shared" si="62"/>
        <v>0</v>
      </c>
      <c r="BI236" s="114">
        <f t="shared" si="63"/>
        <v>0</v>
      </c>
      <c r="BJ236" s="19" t="s">
        <v>90</v>
      </c>
      <c r="BK236" s="174">
        <f t="shared" si="64"/>
        <v>0</v>
      </c>
      <c r="BL236" s="19" t="s">
        <v>193</v>
      </c>
      <c r="BM236" s="19" t="s">
        <v>517</v>
      </c>
    </row>
    <row r="237" spans="2:65" s="1" customFormat="1" ht="25.5" customHeight="1" x14ac:dyDescent="0.15">
      <c r="B237" s="137"/>
      <c r="C237" s="166" t="s">
        <v>518</v>
      </c>
      <c r="D237" s="166" t="s">
        <v>189</v>
      </c>
      <c r="E237" s="167" t="s">
        <v>519</v>
      </c>
      <c r="F237" s="255" t="s">
        <v>520</v>
      </c>
      <c r="G237" s="255"/>
      <c r="H237" s="255"/>
      <c r="I237" s="255"/>
      <c r="J237" s="168" t="s">
        <v>235</v>
      </c>
      <c r="K237" s="169">
        <v>2.0310000000000001</v>
      </c>
      <c r="L237" s="256">
        <v>0</v>
      </c>
      <c r="M237" s="256"/>
      <c r="N237" s="257">
        <f t="shared" si="55"/>
        <v>0</v>
      </c>
      <c r="O237" s="257"/>
      <c r="P237" s="257"/>
      <c r="Q237" s="257"/>
      <c r="R237" s="140"/>
      <c r="T237" s="171" t="s">
        <v>5</v>
      </c>
      <c r="U237" s="44" t="s">
        <v>45</v>
      </c>
      <c r="V237" s="36"/>
      <c r="W237" s="172">
        <f t="shared" si="56"/>
        <v>0</v>
      </c>
      <c r="X237" s="172">
        <v>0</v>
      </c>
      <c r="Y237" s="172">
        <f t="shared" si="57"/>
        <v>0</v>
      </c>
      <c r="Z237" s="172">
        <v>0</v>
      </c>
      <c r="AA237" s="173">
        <f t="shared" si="58"/>
        <v>0</v>
      </c>
      <c r="AR237" s="19" t="s">
        <v>193</v>
      </c>
      <c r="AT237" s="19" t="s">
        <v>189</v>
      </c>
      <c r="AU237" s="19" t="s">
        <v>90</v>
      </c>
      <c r="AY237" s="19" t="s">
        <v>188</v>
      </c>
      <c r="BE237" s="114">
        <f t="shared" si="59"/>
        <v>0</v>
      </c>
      <c r="BF237" s="114">
        <f t="shared" si="60"/>
        <v>0</v>
      </c>
      <c r="BG237" s="114">
        <f t="shared" si="61"/>
        <v>0</v>
      </c>
      <c r="BH237" s="114">
        <f t="shared" si="62"/>
        <v>0</v>
      </c>
      <c r="BI237" s="114">
        <f t="shared" si="63"/>
        <v>0</v>
      </c>
      <c r="BJ237" s="19" t="s">
        <v>90</v>
      </c>
      <c r="BK237" s="174">
        <f t="shared" si="64"/>
        <v>0</v>
      </c>
      <c r="BL237" s="19" t="s">
        <v>193</v>
      </c>
      <c r="BM237" s="19" t="s">
        <v>521</v>
      </c>
    </row>
    <row r="238" spans="2:65" s="1" customFormat="1" ht="25.5" customHeight="1" x14ac:dyDescent="0.15">
      <c r="B238" s="137"/>
      <c r="C238" s="166" t="s">
        <v>522</v>
      </c>
      <c r="D238" s="166" t="s">
        <v>189</v>
      </c>
      <c r="E238" s="167" t="s">
        <v>523</v>
      </c>
      <c r="F238" s="255" t="s">
        <v>524</v>
      </c>
      <c r="G238" s="255"/>
      <c r="H238" s="255"/>
      <c r="I238" s="255"/>
      <c r="J238" s="168" t="s">
        <v>235</v>
      </c>
      <c r="K238" s="169">
        <v>2.0310000000000001</v>
      </c>
      <c r="L238" s="256">
        <v>0</v>
      </c>
      <c r="M238" s="256"/>
      <c r="N238" s="257">
        <f t="shared" si="55"/>
        <v>0</v>
      </c>
      <c r="O238" s="257"/>
      <c r="P238" s="257"/>
      <c r="Q238" s="257"/>
      <c r="R238" s="140"/>
      <c r="T238" s="171" t="s">
        <v>5</v>
      </c>
      <c r="U238" s="44" t="s">
        <v>45</v>
      </c>
      <c r="V238" s="36"/>
      <c r="W238" s="172">
        <f t="shared" si="56"/>
        <v>0</v>
      </c>
      <c r="X238" s="172">
        <v>0</v>
      </c>
      <c r="Y238" s="172">
        <f t="shared" si="57"/>
        <v>0</v>
      </c>
      <c r="Z238" s="172">
        <v>0</v>
      </c>
      <c r="AA238" s="173">
        <f t="shared" si="58"/>
        <v>0</v>
      </c>
      <c r="AR238" s="19" t="s">
        <v>193</v>
      </c>
      <c r="AT238" s="19" t="s">
        <v>189</v>
      </c>
      <c r="AU238" s="19" t="s">
        <v>90</v>
      </c>
      <c r="AY238" s="19" t="s">
        <v>188</v>
      </c>
      <c r="BE238" s="114">
        <f t="shared" si="59"/>
        <v>0</v>
      </c>
      <c r="BF238" s="114">
        <f t="shared" si="60"/>
        <v>0</v>
      </c>
      <c r="BG238" s="114">
        <f t="shared" si="61"/>
        <v>0</v>
      </c>
      <c r="BH238" s="114">
        <f t="shared" si="62"/>
        <v>0</v>
      </c>
      <c r="BI238" s="114">
        <f t="shared" si="63"/>
        <v>0</v>
      </c>
      <c r="BJ238" s="19" t="s">
        <v>90</v>
      </c>
      <c r="BK238" s="174">
        <f t="shared" si="64"/>
        <v>0</v>
      </c>
      <c r="BL238" s="19" t="s">
        <v>193</v>
      </c>
      <c r="BM238" s="19" t="s">
        <v>525</v>
      </c>
    </row>
    <row r="239" spans="2:65" s="1" customFormat="1" ht="25.5" customHeight="1" x14ac:dyDescent="0.15">
      <c r="B239" s="137"/>
      <c r="C239" s="166" t="s">
        <v>526</v>
      </c>
      <c r="D239" s="166" t="s">
        <v>189</v>
      </c>
      <c r="E239" s="167" t="s">
        <v>527</v>
      </c>
      <c r="F239" s="255" t="s">
        <v>528</v>
      </c>
      <c r="G239" s="255"/>
      <c r="H239" s="255"/>
      <c r="I239" s="255"/>
      <c r="J239" s="168" t="s">
        <v>235</v>
      </c>
      <c r="K239" s="169">
        <v>2.0310000000000001</v>
      </c>
      <c r="L239" s="256">
        <v>0</v>
      </c>
      <c r="M239" s="256"/>
      <c r="N239" s="257">
        <f t="shared" si="55"/>
        <v>0</v>
      </c>
      <c r="O239" s="257"/>
      <c r="P239" s="257"/>
      <c r="Q239" s="257"/>
      <c r="R239" s="140"/>
      <c r="T239" s="171" t="s">
        <v>5</v>
      </c>
      <c r="U239" s="44" t="s">
        <v>45</v>
      </c>
      <c r="V239" s="36"/>
      <c r="W239" s="172">
        <f t="shared" si="56"/>
        <v>0</v>
      </c>
      <c r="X239" s="172">
        <v>0</v>
      </c>
      <c r="Y239" s="172">
        <f t="shared" si="57"/>
        <v>0</v>
      </c>
      <c r="Z239" s="172">
        <v>0</v>
      </c>
      <c r="AA239" s="173">
        <f t="shared" si="58"/>
        <v>0</v>
      </c>
      <c r="AR239" s="19" t="s">
        <v>193</v>
      </c>
      <c r="AT239" s="19" t="s">
        <v>189</v>
      </c>
      <c r="AU239" s="19" t="s">
        <v>90</v>
      </c>
      <c r="AY239" s="19" t="s">
        <v>188</v>
      </c>
      <c r="BE239" s="114">
        <f t="shared" si="59"/>
        <v>0</v>
      </c>
      <c r="BF239" s="114">
        <f t="shared" si="60"/>
        <v>0</v>
      </c>
      <c r="BG239" s="114">
        <f t="shared" si="61"/>
        <v>0</v>
      </c>
      <c r="BH239" s="114">
        <f t="shared" si="62"/>
        <v>0</v>
      </c>
      <c r="BI239" s="114">
        <f t="shared" si="63"/>
        <v>0</v>
      </c>
      <c r="BJ239" s="19" t="s">
        <v>90</v>
      </c>
      <c r="BK239" s="174">
        <f t="shared" si="64"/>
        <v>0</v>
      </c>
      <c r="BL239" s="19" t="s">
        <v>193</v>
      </c>
      <c r="BM239" s="19" t="s">
        <v>529</v>
      </c>
    </row>
    <row r="240" spans="2:65" s="1" customFormat="1" ht="16.5" customHeight="1" x14ac:dyDescent="0.15">
      <c r="B240" s="137"/>
      <c r="C240" s="166" t="s">
        <v>530</v>
      </c>
      <c r="D240" s="166" t="s">
        <v>189</v>
      </c>
      <c r="E240" s="167" t="s">
        <v>531</v>
      </c>
      <c r="F240" s="255" t="s">
        <v>532</v>
      </c>
      <c r="G240" s="255"/>
      <c r="H240" s="255"/>
      <c r="I240" s="255"/>
      <c r="J240" s="168" t="s">
        <v>235</v>
      </c>
      <c r="K240" s="169">
        <v>2.0310000000000001</v>
      </c>
      <c r="L240" s="256">
        <v>0</v>
      </c>
      <c r="M240" s="256"/>
      <c r="N240" s="257">
        <f t="shared" si="55"/>
        <v>0</v>
      </c>
      <c r="O240" s="257"/>
      <c r="P240" s="257"/>
      <c r="Q240" s="257"/>
      <c r="R240" s="140"/>
      <c r="T240" s="171" t="s">
        <v>5</v>
      </c>
      <c r="U240" s="44" t="s">
        <v>45</v>
      </c>
      <c r="V240" s="36"/>
      <c r="W240" s="172">
        <f t="shared" si="56"/>
        <v>0</v>
      </c>
      <c r="X240" s="172">
        <v>0</v>
      </c>
      <c r="Y240" s="172">
        <f t="shared" si="57"/>
        <v>0</v>
      </c>
      <c r="Z240" s="172">
        <v>0</v>
      </c>
      <c r="AA240" s="173">
        <f t="shared" si="58"/>
        <v>0</v>
      </c>
      <c r="AR240" s="19" t="s">
        <v>193</v>
      </c>
      <c r="AT240" s="19" t="s">
        <v>189</v>
      </c>
      <c r="AU240" s="19" t="s">
        <v>90</v>
      </c>
      <c r="AY240" s="19" t="s">
        <v>188</v>
      </c>
      <c r="BE240" s="114">
        <f t="shared" si="59"/>
        <v>0</v>
      </c>
      <c r="BF240" s="114">
        <f t="shared" si="60"/>
        <v>0</v>
      </c>
      <c r="BG240" s="114">
        <f t="shared" si="61"/>
        <v>0</v>
      </c>
      <c r="BH240" s="114">
        <f t="shared" si="62"/>
        <v>0</v>
      </c>
      <c r="BI240" s="114">
        <f t="shared" si="63"/>
        <v>0</v>
      </c>
      <c r="BJ240" s="19" t="s">
        <v>90</v>
      </c>
      <c r="BK240" s="174">
        <f t="shared" si="64"/>
        <v>0</v>
      </c>
      <c r="BL240" s="19" t="s">
        <v>193</v>
      </c>
      <c r="BM240" s="19" t="s">
        <v>533</v>
      </c>
    </row>
    <row r="241" spans="2:65" s="1" customFormat="1" ht="25.5" customHeight="1" x14ac:dyDescent="0.15">
      <c r="B241" s="137"/>
      <c r="C241" s="166" t="s">
        <v>534</v>
      </c>
      <c r="D241" s="166" t="s">
        <v>189</v>
      </c>
      <c r="E241" s="167" t="s">
        <v>535</v>
      </c>
      <c r="F241" s="255" t="s">
        <v>536</v>
      </c>
      <c r="G241" s="255"/>
      <c r="H241" s="255"/>
      <c r="I241" s="255"/>
      <c r="J241" s="168" t="s">
        <v>235</v>
      </c>
      <c r="K241" s="169">
        <v>2.0310000000000001</v>
      </c>
      <c r="L241" s="256">
        <v>0</v>
      </c>
      <c r="M241" s="256"/>
      <c r="N241" s="257">
        <f t="shared" si="55"/>
        <v>0</v>
      </c>
      <c r="O241" s="257"/>
      <c r="P241" s="257"/>
      <c r="Q241" s="257"/>
      <c r="R241" s="140"/>
      <c r="T241" s="171" t="s">
        <v>5</v>
      </c>
      <c r="U241" s="44" t="s">
        <v>45</v>
      </c>
      <c r="V241" s="36"/>
      <c r="W241" s="172">
        <f t="shared" si="56"/>
        <v>0</v>
      </c>
      <c r="X241" s="172">
        <v>0</v>
      </c>
      <c r="Y241" s="172">
        <f t="shared" si="57"/>
        <v>0</v>
      </c>
      <c r="Z241" s="172">
        <v>0</v>
      </c>
      <c r="AA241" s="173">
        <f t="shared" si="58"/>
        <v>0</v>
      </c>
      <c r="AR241" s="19" t="s">
        <v>193</v>
      </c>
      <c r="AT241" s="19" t="s">
        <v>189</v>
      </c>
      <c r="AU241" s="19" t="s">
        <v>90</v>
      </c>
      <c r="AY241" s="19" t="s">
        <v>188</v>
      </c>
      <c r="BE241" s="114">
        <f t="shared" si="59"/>
        <v>0</v>
      </c>
      <c r="BF241" s="114">
        <f t="shared" si="60"/>
        <v>0</v>
      </c>
      <c r="BG241" s="114">
        <f t="shared" si="61"/>
        <v>0</v>
      </c>
      <c r="BH241" s="114">
        <f t="shared" si="62"/>
        <v>0</v>
      </c>
      <c r="BI241" s="114">
        <f t="shared" si="63"/>
        <v>0</v>
      </c>
      <c r="BJ241" s="19" t="s">
        <v>90</v>
      </c>
      <c r="BK241" s="174">
        <f t="shared" si="64"/>
        <v>0</v>
      </c>
      <c r="BL241" s="19" t="s">
        <v>193</v>
      </c>
      <c r="BM241" s="19" t="s">
        <v>537</v>
      </c>
    </row>
    <row r="242" spans="2:65" s="10" customFormat="1" ht="29.75" customHeight="1" x14ac:dyDescent="0.15">
      <c r="B242" s="155"/>
      <c r="C242" s="156"/>
      <c r="D242" s="165" t="s">
        <v>146</v>
      </c>
      <c r="E242" s="165"/>
      <c r="F242" s="165"/>
      <c r="G242" s="165"/>
      <c r="H242" s="165"/>
      <c r="I242" s="165"/>
      <c r="J242" s="165"/>
      <c r="K242" s="165"/>
      <c r="L242" s="165"/>
      <c r="M242" s="165"/>
      <c r="N242" s="267">
        <f>BK242</f>
        <v>0</v>
      </c>
      <c r="O242" s="268"/>
      <c r="P242" s="268"/>
      <c r="Q242" s="268"/>
      <c r="R242" s="158"/>
      <c r="T242" s="159"/>
      <c r="U242" s="156"/>
      <c r="V242" s="156"/>
      <c r="W242" s="160">
        <f>W243</f>
        <v>0</v>
      </c>
      <c r="X242" s="156"/>
      <c r="Y242" s="160">
        <f>Y243</f>
        <v>0</v>
      </c>
      <c r="Z242" s="156"/>
      <c r="AA242" s="161">
        <f>AA243</f>
        <v>0</v>
      </c>
      <c r="AR242" s="162" t="s">
        <v>85</v>
      </c>
      <c r="AT242" s="163" t="s">
        <v>77</v>
      </c>
      <c r="AU242" s="163" t="s">
        <v>85</v>
      </c>
      <c r="AY242" s="162" t="s">
        <v>188</v>
      </c>
      <c r="BK242" s="164">
        <f>BK243</f>
        <v>0</v>
      </c>
    </row>
    <row r="243" spans="2:65" s="1" customFormat="1" ht="38.25" customHeight="1" x14ac:dyDescent="0.15">
      <c r="B243" s="137"/>
      <c r="C243" s="166" t="s">
        <v>538</v>
      </c>
      <c r="D243" s="166" t="s">
        <v>189</v>
      </c>
      <c r="E243" s="167" t="s">
        <v>539</v>
      </c>
      <c r="F243" s="255" t="s">
        <v>540</v>
      </c>
      <c r="G243" s="255"/>
      <c r="H243" s="255"/>
      <c r="I243" s="255"/>
      <c r="J243" s="168" t="s">
        <v>235</v>
      </c>
      <c r="K243" s="169">
        <v>361.81900000000002</v>
      </c>
      <c r="L243" s="256">
        <v>0</v>
      </c>
      <c r="M243" s="256"/>
      <c r="N243" s="257">
        <f>ROUND(L243*K243,3)</f>
        <v>0</v>
      </c>
      <c r="O243" s="257"/>
      <c r="P243" s="257"/>
      <c r="Q243" s="257"/>
      <c r="R243" s="140"/>
      <c r="T243" s="171" t="s">
        <v>5</v>
      </c>
      <c r="U243" s="44" t="s">
        <v>45</v>
      </c>
      <c r="V243" s="36"/>
      <c r="W243" s="172">
        <f>V243*K243</f>
        <v>0</v>
      </c>
      <c r="X243" s="172">
        <v>0</v>
      </c>
      <c r="Y243" s="172">
        <f>X243*K243</f>
        <v>0</v>
      </c>
      <c r="Z243" s="172">
        <v>0</v>
      </c>
      <c r="AA243" s="173">
        <f>Z243*K243</f>
        <v>0</v>
      </c>
      <c r="AR243" s="19" t="s">
        <v>193</v>
      </c>
      <c r="AT243" s="19" t="s">
        <v>189</v>
      </c>
      <c r="AU243" s="19" t="s">
        <v>90</v>
      </c>
      <c r="AY243" s="19" t="s">
        <v>188</v>
      </c>
      <c r="BE243" s="114">
        <f>IF(U243="základná",N243,0)</f>
        <v>0</v>
      </c>
      <c r="BF243" s="114">
        <f>IF(U243="znížená",N243,0)</f>
        <v>0</v>
      </c>
      <c r="BG243" s="114">
        <f>IF(U243="zákl. prenesená",N243,0)</f>
        <v>0</v>
      </c>
      <c r="BH243" s="114">
        <f>IF(U243="zníž. prenesená",N243,0)</f>
        <v>0</v>
      </c>
      <c r="BI243" s="114">
        <f>IF(U243="nulová",N243,0)</f>
        <v>0</v>
      </c>
      <c r="BJ243" s="19" t="s">
        <v>90</v>
      </c>
      <c r="BK243" s="174">
        <f>ROUND(L243*K243,3)</f>
        <v>0</v>
      </c>
      <c r="BL243" s="19" t="s">
        <v>193</v>
      </c>
      <c r="BM243" s="19" t="s">
        <v>541</v>
      </c>
    </row>
    <row r="244" spans="2:65" s="10" customFormat="1" ht="37.25" customHeight="1" x14ac:dyDescent="0.2">
      <c r="B244" s="155"/>
      <c r="C244" s="156"/>
      <c r="D244" s="157" t="s">
        <v>147</v>
      </c>
      <c r="E244" s="157"/>
      <c r="F244" s="157"/>
      <c r="G244" s="157"/>
      <c r="H244" s="157"/>
      <c r="I244" s="157"/>
      <c r="J244" s="157"/>
      <c r="K244" s="157"/>
      <c r="L244" s="157"/>
      <c r="M244" s="157"/>
      <c r="N244" s="275">
        <f>BK244</f>
        <v>0</v>
      </c>
      <c r="O244" s="276"/>
      <c r="P244" s="276"/>
      <c r="Q244" s="276"/>
      <c r="R244" s="158"/>
      <c r="T244" s="159"/>
      <c r="U244" s="156"/>
      <c r="V244" s="156"/>
      <c r="W244" s="160">
        <f>W245+W264+W313+W323</f>
        <v>0</v>
      </c>
      <c r="X244" s="156"/>
      <c r="Y244" s="160">
        <f>Y245+Y264+Y313+Y323</f>
        <v>28.931113520000004</v>
      </c>
      <c r="Z244" s="156"/>
      <c r="AA244" s="161">
        <f>AA245+AA264+AA313+AA323</f>
        <v>0</v>
      </c>
      <c r="AR244" s="162" t="s">
        <v>90</v>
      </c>
      <c r="AT244" s="163" t="s">
        <v>77</v>
      </c>
      <c r="AU244" s="163" t="s">
        <v>78</v>
      </c>
      <c r="AY244" s="162" t="s">
        <v>188</v>
      </c>
      <c r="BK244" s="164">
        <f>BK245+BK264+BK313+BK323</f>
        <v>0</v>
      </c>
    </row>
    <row r="245" spans="2:65" s="10" customFormat="1" ht="20" customHeight="1" x14ac:dyDescent="0.15">
      <c r="B245" s="155"/>
      <c r="C245" s="156"/>
      <c r="D245" s="165" t="s">
        <v>148</v>
      </c>
      <c r="E245" s="165"/>
      <c r="F245" s="165"/>
      <c r="G245" s="165"/>
      <c r="H245" s="165"/>
      <c r="I245" s="165"/>
      <c r="J245" s="165"/>
      <c r="K245" s="165"/>
      <c r="L245" s="165"/>
      <c r="M245" s="165"/>
      <c r="N245" s="277">
        <f>BK245</f>
        <v>0</v>
      </c>
      <c r="O245" s="278"/>
      <c r="P245" s="278"/>
      <c r="Q245" s="278"/>
      <c r="R245" s="158"/>
      <c r="T245" s="159"/>
      <c r="U245" s="156"/>
      <c r="V245" s="156"/>
      <c r="W245" s="160">
        <f>W246+W252+W260</f>
        <v>0</v>
      </c>
      <c r="X245" s="156"/>
      <c r="Y245" s="160">
        <f>Y246+Y252+Y260</f>
        <v>2.9366085999999996</v>
      </c>
      <c r="Z245" s="156"/>
      <c r="AA245" s="161">
        <f>AA246+AA252+AA260</f>
        <v>0</v>
      </c>
      <c r="AR245" s="162" t="s">
        <v>90</v>
      </c>
      <c r="AT245" s="163" t="s">
        <v>77</v>
      </c>
      <c r="AU245" s="163" t="s">
        <v>85</v>
      </c>
      <c r="AY245" s="162" t="s">
        <v>188</v>
      </c>
      <c r="BK245" s="164">
        <f>BK246+BK252+BK260</f>
        <v>0</v>
      </c>
    </row>
    <row r="246" spans="2:65" s="10" customFormat="1" ht="14.75" customHeight="1" x14ac:dyDescent="0.15">
      <c r="B246" s="155"/>
      <c r="C246" s="156"/>
      <c r="D246" s="165" t="s">
        <v>149</v>
      </c>
      <c r="E246" s="165"/>
      <c r="F246" s="165"/>
      <c r="G246" s="165"/>
      <c r="H246" s="165"/>
      <c r="I246" s="165"/>
      <c r="J246" s="165"/>
      <c r="K246" s="165"/>
      <c r="L246" s="165"/>
      <c r="M246" s="165"/>
      <c r="N246" s="263">
        <f>BK246</f>
        <v>0</v>
      </c>
      <c r="O246" s="264"/>
      <c r="P246" s="264"/>
      <c r="Q246" s="264"/>
      <c r="R246" s="158"/>
      <c r="T246" s="159"/>
      <c r="U246" s="156"/>
      <c r="V246" s="156"/>
      <c r="W246" s="160">
        <f>SUM(W247:W251)</f>
        <v>0</v>
      </c>
      <c r="X246" s="156"/>
      <c r="Y246" s="160">
        <f>SUM(Y247:Y251)</f>
        <v>1.4830776000000001</v>
      </c>
      <c r="Z246" s="156"/>
      <c r="AA246" s="161">
        <f>SUM(AA247:AA251)</f>
        <v>0</v>
      </c>
      <c r="AR246" s="162" t="s">
        <v>90</v>
      </c>
      <c r="AT246" s="163" t="s">
        <v>77</v>
      </c>
      <c r="AU246" s="163" t="s">
        <v>90</v>
      </c>
      <c r="AY246" s="162" t="s">
        <v>188</v>
      </c>
      <c r="BK246" s="164">
        <f>SUM(BK247:BK251)</f>
        <v>0</v>
      </c>
    </row>
    <row r="247" spans="2:65" s="1" customFormat="1" ht="38.25" customHeight="1" x14ac:dyDescent="0.15">
      <c r="B247" s="137"/>
      <c r="C247" s="166" t="s">
        <v>542</v>
      </c>
      <c r="D247" s="166" t="s">
        <v>189</v>
      </c>
      <c r="E247" s="167" t="s">
        <v>543</v>
      </c>
      <c r="F247" s="255" t="s">
        <v>544</v>
      </c>
      <c r="G247" s="255"/>
      <c r="H247" s="255"/>
      <c r="I247" s="255"/>
      <c r="J247" s="168" t="s">
        <v>220</v>
      </c>
      <c r="K247" s="169">
        <v>28.6</v>
      </c>
      <c r="L247" s="256">
        <v>0</v>
      </c>
      <c r="M247" s="256"/>
      <c r="N247" s="257">
        <f>ROUND(L247*K247,3)</f>
        <v>0</v>
      </c>
      <c r="O247" s="257"/>
      <c r="P247" s="257"/>
      <c r="Q247" s="257"/>
      <c r="R247" s="140"/>
      <c r="T247" s="171" t="s">
        <v>5</v>
      </c>
      <c r="U247" s="44" t="s">
        <v>45</v>
      </c>
      <c r="V247" s="36"/>
      <c r="W247" s="172">
        <f>V247*K247</f>
        <v>0</v>
      </c>
      <c r="X247" s="172">
        <v>1.7000000000000001E-4</v>
      </c>
      <c r="Y247" s="172">
        <f>X247*K247</f>
        <v>4.8620000000000009E-3</v>
      </c>
      <c r="Z247" s="172">
        <v>0</v>
      </c>
      <c r="AA247" s="173">
        <f>Z247*K247</f>
        <v>0</v>
      </c>
      <c r="AR247" s="19" t="s">
        <v>248</v>
      </c>
      <c r="AT247" s="19" t="s">
        <v>189</v>
      </c>
      <c r="AU247" s="19" t="s">
        <v>106</v>
      </c>
      <c r="AY247" s="19" t="s">
        <v>188</v>
      </c>
      <c r="BE247" s="114">
        <f>IF(U247="základná",N247,0)</f>
        <v>0</v>
      </c>
      <c r="BF247" s="114">
        <f>IF(U247="znížená",N247,0)</f>
        <v>0</v>
      </c>
      <c r="BG247" s="114">
        <f>IF(U247="zákl. prenesená",N247,0)</f>
        <v>0</v>
      </c>
      <c r="BH247" s="114">
        <f>IF(U247="zníž. prenesená",N247,0)</f>
        <v>0</v>
      </c>
      <c r="BI247" s="114">
        <f>IF(U247="nulová",N247,0)</f>
        <v>0</v>
      </c>
      <c r="BJ247" s="19" t="s">
        <v>90</v>
      </c>
      <c r="BK247" s="174">
        <f>ROUND(L247*K247,3)</f>
        <v>0</v>
      </c>
      <c r="BL247" s="19" t="s">
        <v>248</v>
      </c>
      <c r="BM247" s="19" t="s">
        <v>545</v>
      </c>
    </row>
    <row r="248" spans="2:65" s="1" customFormat="1" ht="25.5" customHeight="1" x14ac:dyDescent="0.15">
      <c r="B248" s="137"/>
      <c r="C248" s="175" t="s">
        <v>546</v>
      </c>
      <c r="D248" s="175" t="s">
        <v>213</v>
      </c>
      <c r="E248" s="176" t="s">
        <v>547</v>
      </c>
      <c r="F248" s="258" t="s">
        <v>548</v>
      </c>
      <c r="G248" s="258"/>
      <c r="H248" s="258"/>
      <c r="I248" s="258"/>
      <c r="J248" s="177" t="s">
        <v>549</v>
      </c>
      <c r="K248" s="178">
        <v>64.349999999999994</v>
      </c>
      <c r="L248" s="259">
        <v>0</v>
      </c>
      <c r="M248" s="259"/>
      <c r="N248" s="260">
        <f>ROUND(L248*K248,3)</f>
        <v>0</v>
      </c>
      <c r="O248" s="257"/>
      <c r="P248" s="257"/>
      <c r="Q248" s="257"/>
      <c r="R248" s="140"/>
      <c r="T248" s="171" t="s">
        <v>5</v>
      </c>
      <c r="U248" s="44" t="s">
        <v>45</v>
      </c>
      <c r="V248" s="36"/>
      <c r="W248" s="172">
        <f>V248*K248</f>
        <v>0</v>
      </c>
      <c r="X248" s="172">
        <v>1E-3</v>
      </c>
      <c r="Y248" s="172">
        <f>X248*K248</f>
        <v>6.4349999999999991E-2</v>
      </c>
      <c r="Z248" s="172">
        <v>0</v>
      </c>
      <c r="AA248" s="173">
        <f>Z248*K248</f>
        <v>0</v>
      </c>
      <c r="AR248" s="19" t="s">
        <v>311</v>
      </c>
      <c r="AT248" s="19" t="s">
        <v>213</v>
      </c>
      <c r="AU248" s="19" t="s">
        <v>106</v>
      </c>
      <c r="AY248" s="19" t="s">
        <v>188</v>
      </c>
      <c r="BE248" s="114">
        <f>IF(U248="základná",N248,0)</f>
        <v>0</v>
      </c>
      <c r="BF248" s="114">
        <f>IF(U248="znížená",N248,0)</f>
        <v>0</v>
      </c>
      <c r="BG248" s="114">
        <f>IF(U248="zákl. prenesená",N248,0)</f>
        <v>0</v>
      </c>
      <c r="BH248" s="114">
        <f>IF(U248="zníž. prenesená",N248,0)</f>
        <v>0</v>
      </c>
      <c r="BI248" s="114">
        <f>IF(U248="nulová",N248,0)</f>
        <v>0</v>
      </c>
      <c r="BJ248" s="19" t="s">
        <v>90</v>
      </c>
      <c r="BK248" s="174">
        <f>ROUND(L248*K248,3)</f>
        <v>0</v>
      </c>
      <c r="BL248" s="19" t="s">
        <v>248</v>
      </c>
      <c r="BM248" s="19" t="s">
        <v>550</v>
      </c>
    </row>
    <row r="249" spans="2:65" s="1" customFormat="1" ht="25.5" customHeight="1" x14ac:dyDescent="0.15">
      <c r="B249" s="137"/>
      <c r="C249" s="166" t="s">
        <v>551</v>
      </c>
      <c r="D249" s="166" t="s">
        <v>189</v>
      </c>
      <c r="E249" s="167" t="s">
        <v>552</v>
      </c>
      <c r="F249" s="255" t="s">
        <v>553</v>
      </c>
      <c r="G249" s="255"/>
      <c r="H249" s="255"/>
      <c r="I249" s="255"/>
      <c r="J249" s="168" t="s">
        <v>220</v>
      </c>
      <c r="K249" s="169">
        <v>284.48</v>
      </c>
      <c r="L249" s="256">
        <v>0</v>
      </c>
      <c r="M249" s="256"/>
      <c r="N249" s="257">
        <f>ROUND(L249*K249,3)</f>
        <v>0</v>
      </c>
      <c r="O249" s="257"/>
      <c r="P249" s="257"/>
      <c r="Q249" s="257"/>
      <c r="R249" s="140"/>
      <c r="T249" s="171" t="s">
        <v>5</v>
      </c>
      <c r="U249" s="44" t="s">
        <v>45</v>
      </c>
      <c r="V249" s="36"/>
      <c r="W249" s="172">
        <f>V249*K249</f>
        <v>0</v>
      </c>
      <c r="X249" s="172">
        <v>7.2000000000000005E-4</v>
      </c>
      <c r="Y249" s="172">
        <f>X249*K249</f>
        <v>0.20482560000000002</v>
      </c>
      <c r="Z249" s="172">
        <v>0</v>
      </c>
      <c r="AA249" s="173">
        <f>Z249*K249</f>
        <v>0</v>
      </c>
      <c r="AR249" s="19" t="s">
        <v>248</v>
      </c>
      <c r="AT249" s="19" t="s">
        <v>189</v>
      </c>
      <c r="AU249" s="19" t="s">
        <v>106</v>
      </c>
      <c r="AY249" s="19" t="s">
        <v>188</v>
      </c>
      <c r="BE249" s="114">
        <f>IF(U249="základná",N249,0)</f>
        <v>0</v>
      </c>
      <c r="BF249" s="114">
        <f>IF(U249="znížená",N249,0)</f>
        <v>0</v>
      </c>
      <c r="BG249" s="114">
        <f>IF(U249="zákl. prenesená",N249,0)</f>
        <v>0</v>
      </c>
      <c r="BH249" s="114">
        <f>IF(U249="zníž. prenesená",N249,0)</f>
        <v>0</v>
      </c>
      <c r="BI249" s="114">
        <f>IF(U249="nulová",N249,0)</f>
        <v>0</v>
      </c>
      <c r="BJ249" s="19" t="s">
        <v>90</v>
      </c>
      <c r="BK249" s="174">
        <f>ROUND(L249*K249,3)</f>
        <v>0</v>
      </c>
      <c r="BL249" s="19" t="s">
        <v>248</v>
      </c>
      <c r="BM249" s="19" t="s">
        <v>554</v>
      </c>
    </row>
    <row r="250" spans="2:65" s="1" customFormat="1" ht="16.5" customHeight="1" x14ac:dyDescent="0.15">
      <c r="B250" s="137"/>
      <c r="C250" s="175" t="s">
        <v>555</v>
      </c>
      <c r="D250" s="175" t="s">
        <v>213</v>
      </c>
      <c r="E250" s="176" t="s">
        <v>556</v>
      </c>
      <c r="F250" s="258" t="s">
        <v>557</v>
      </c>
      <c r="G250" s="258"/>
      <c r="H250" s="258"/>
      <c r="I250" s="258"/>
      <c r="J250" s="177" t="s">
        <v>220</v>
      </c>
      <c r="K250" s="178">
        <v>284.48</v>
      </c>
      <c r="L250" s="259">
        <v>0</v>
      </c>
      <c r="M250" s="259"/>
      <c r="N250" s="260">
        <f>ROUND(L250*K250,3)</f>
        <v>0</v>
      </c>
      <c r="O250" s="257"/>
      <c r="P250" s="257"/>
      <c r="Q250" s="257"/>
      <c r="R250" s="140"/>
      <c r="T250" s="171" t="s">
        <v>5</v>
      </c>
      <c r="U250" s="44" t="s">
        <v>45</v>
      </c>
      <c r="V250" s="36"/>
      <c r="W250" s="172">
        <f>V250*K250</f>
        <v>0</v>
      </c>
      <c r="X250" s="172">
        <v>4.2500000000000003E-3</v>
      </c>
      <c r="Y250" s="172">
        <f>X250*K250</f>
        <v>1.2090400000000001</v>
      </c>
      <c r="Z250" s="172">
        <v>0</v>
      </c>
      <c r="AA250" s="173">
        <f>Z250*K250</f>
        <v>0</v>
      </c>
      <c r="AR250" s="19" t="s">
        <v>311</v>
      </c>
      <c r="AT250" s="19" t="s">
        <v>213</v>
      </c>
      <c r="AU250" s="19" t="s">
        <v>106</v>
      </c>
      <c r="AY250" s="19" t="s">
        <v>188</v>
      </c>
      <c r="BE250" s="114">
        <f>IF(U250="základná",N250,0)</f>
        <v>0</v>
      </c>
      <c r="BF250" s="114">
        <f>IF(U250="znížená",N250,0)</f>
        <v>0</v>
      </c>
      <c r="BG250" s="114">
        <f>IF(U250="zákl. prenesená",N250,0)</f>
        <v>0</v>
      </c>
      <c r="BH250" s="114">
        <f>IF(U250="zníž. prenesená",N250,0)</f>
        <v>0</v>
      </c>
      <c r="BI250" s="114">
        <f>IF(U250="nulová",N250,0)</f>
        <v>0</v>
      </c>
      <c r="BJ250" s="19" t="s">
        <v>90</v>
      </c>
      <c r="BK250" s="174">
        <f>ROUND(L250*K250,3)</f>
        <v>0</v>
      </c>
      <c r="BL250" s="19" t="s">
        <v>248</v>
      </c>
      <c r="BM250" s="19" t="s">
        <v>558</v>
      </c>
    </row>
    <row r="251" spans="2:65" s="1" customFormat="1" ht="25.5" customHeight="1" x14ac:dyDescent="0.15">
      <c r="B251" s="137"/>
      <c r="C251" s="166" t="s">
        <v>559</v>
      </c>
      <c r="D251" s="166" t="s">
        <v>189</v>
      </c>
      <c r="E251" s="167" t="s">
        <v>560</v>
      </c>
      <c r="F251" s="255" t="s">
        <v>561</v>
      </c>
      <c r="G251" s="255"/>
      <c r="H251" s="255"/>
      <c r="I251" s="255"/>
      <c r="J251" s="168" t="s">
        <v>235</v>
      </c>
      <c r="K251" s="169">
        <v>1.4830000000000001</v>
      </c>
      <c r="L251" s="256">
        <v>0</v>
      </c>
      <c r="M251" s="256"/>
      <c r="N251" s="257">
        <f>ROUND(L251*K251,3)</f>
        <v>0</v>
      </c>
      <c r="O251" s="257"/>
      <c r="P251" s="257"/>
      <c r="Q251" s="257"/>
      <c r="R251" s="140"/>
      <c r="T251" s="171" t="s">
        <v>5</v>
      </c>
      <c r="U251" s="44" t="s">
        <v>45</v>
      </c>
      <c r="V251" s="36"/>
      <c r="W251" s="172">
        <f>V251*K251</f>
        <v>0</v>
      </c>
      <c r="X251" s="172">
        <v>0</v>
      </c>
      <c r="Y251" s="172">
        <f>X251*K251</f>
        <v>0</v>
      </c>
      <c r="Z251" s="172">
        <v>0</v>
      </c>
      <c r="AA251" s="173">
        <f>Z251*K251</f>
        <v>0</v>
      </c>
      <c r="AR251" s="19" t="s">
        <v>248</v>
      </c>
      <c r="AT251" s="19" t="s">
        <v>189</v>
      </c>
      <c r="AU251" s="19" t="s">
        <v>106</v>
      </c>
      <c r="AY251" s="19" t="s">
        <v>188</v>
      </c>
      <c r="BE251" s="114">
        <f>IF(U251="základná",N251,0)</f>
        <v>0</v>
      </c>
      <c r="BF251" s="114">
        <f>IF(U251="znížená",N251,0)</f>
        <v>0</v>
      </c>
      <c r="BG251" s="114">
        <f>IF(U251="zákl. prenesená",N251,0)</f>
        <v>0</v>
      </c>
      <c r="BH251" s="114">
        <f>IF(U251="zníž. prenesená",N251,0)</f>
        <v>0</v>
      </c>
      <c r="BI251" s="114">
        <f>IF(U251="nulová",N251,0)</f>
        <v>0</v>
      </c>
      <c r="BJ251" s="19" t="s">
        <v>90</v>
      </c>
      <c r="BK251" s="174">
        <f>ROUND(L251*K251,3)</f>
        <v>0</v>
      </c>
      <c r="BL251" s="19" t="s">
        <v>248</v>
      </c>
      <c r="BM251" s="19" t="s">
        <v>562</v>
      </c>
    </row>
    <row r="252" spans="2:65" s="10" customFormat="1" ht="22.25" customHeight="1" x14ac:dyDescent="0.15">
      <c r="B252" s="155"/>
      <c r="C252" s="156"/>
      <c r="D252" s="165" t="s">
        <v>150</v>
      </c>
      <c r="E252" s="165"/>
      <c r="F252" s="165"/>
      <c r="G252" s="165"/>
      <c r="H252" s="165"/>
      <c r="I252" s="165"/>
      <c r="J252" s="165"/>
      <c r="K252" s="165"/>
      <c r="L252" s="165"/>
      <c r="M252" s="165"/>
      <c r="N252" s="267">
        <f>BK252</f>
        <v>0</v>
      </c>
      <c r="O252" s="268"/>
      <c r="P252" s="268"/>
      <c r="Q252" s="268"/>
      <c r="R252" s="158"/>
      <c r="T252" s="159"/>
      <c r="U252" s="156"/>
      <c r="V252" s="156"/>
      <c r="W252" s="160">
        <f>SUM(W253:W259)</f>
        <v>0</v>
      </c>
      <c r="X252" s="156"/>
      <c r="Y252" s="160">
        <f>SUM(Y253:Y259)</f>
        <v>1.3835181999999999</v>
      </c>
      <c r="Z252" s="156"/>
      <c r="AA252" s="161">
        <f>SUM(AA253:AA259)</f>
        <v>0</v>
      </c>
      <c r="AR252" s="162" t="s">
        <v>90</v>
      </c>
      <c r="AT252" s="163" t="s">
        <v>77</v>
      </c>
      <c r="AU252" s="163" t="s">
        <v>90</v>
      </c>
      <c r="AY252" s="162" t="s">
        <v>188</v>
      </c>
      <c r="BK252" s="164">
        <f>SUM(BK253:BK259)</f>
        <v>0</v>
      </c>
    </row>
    <row r="253" spans="2:65" s="1" customFormat="1" ht="38.25" customHeight="1" x14ac:dyDescent="0.15">
      <c r="B253" s="137"/>
      <c r="C253" s="166" t="s">
        <v>563</v>
      </c>
      <c r="D253" s="166" t="s">
        <v>189</v>
      </c>
      <c r="E253" s="167" t="s">
        <v>564</v>
      </c>
      <c r="F253" s="255" t="s">
        <v>565</v>
      </c>
      <c r="G253" s="255"/>
      <c r="H253" s="255"/>
      <c r="I253" s="255"/>
      <c r="J253" s="168" t="s">
        <v>220</v>
      </c>
      <c r="K253" s="169">
        <v>187.6</v>
      </c>
      <c r="L253" s="256">
        <v>0</v>
      </c>
      <c r="M253" s="256"/>
      <c r="N253" s="257">
        <f t="shared" ref="N253:N259" si="65">ROUND(L253*K253,3)</f>
        <v>0</v>
      </c>
      <c r="O253" s="257"/>
      <c r="P253" s="257"/>
      <c r="Q253" s="257"/>
      <c r="R253" s="140"/>
      <c r="T253" s="171" t="s">
        <v>5</v>
      </c>
      <c r="U253" s="44" t="s">
        <v>45</v>
      </c>
      <c r="V253" s="36"/>
      <c r="W253" s="172">
        <f t="shared" ref="W253:W259" si="66">V253*K253</f>
        <v>0</v>
      </c>
      <c r="X253" s="172">
        <v>2.9999999999999997E-4</v>
      </c>
      <c r="Y253" s="172">
        <f t="shared" ref="Y253:Y259" si="67">X253*K253</f>
        <v>5.6279999999999997E-2</v>
      </c>
      <c r="Z253" s="172">
        <v>0</v>
      </c>
      <c r="AA253" s="173">
        <f t="shared" ref="AA253:AA259" si="68">Z253*K253</f>
        <v>0</v>
      </c>
      <c r="AR253" s="19" t="s">
        <v>248</v>
      </c>
      <c r="AT253" s="19" t="s">
        <v>189</v>
      </c>
      <c r="AU253" s="19" t="s">
        <v>106</v>
      </c>
      <c r="AY253" s="19" t="s">
        <v>188</v>
      </c>
      <c r="BE253" s="114">
        <f t="shared" ref="BE253:BE259" si="69">IF(U253="základná",N253,0)</f>
        <v>0</v>
      </c>
      <c r="BF253" s="114">
        <f t="shared" ref="BF253:BF259" si="70">IF(U253="znížená",N253,0)</f>
        <v>0</v>
      </c>
      <c r="BG253" s="114">
        <f t="shared" ref="BG253:BG259" si="71">IF(U253="zákl. prenesená",N253,0)</f>
        <v>0</v>
      </c>
      <c r="BH253" s="114">
        <f t="shared" ref="BH253:BH259" si="72">IF(U253="zníž. prenesená",N253,0)</f>
        <v>0</v>
      </c>
      <c r="BI253" s="114">
        <f t="shared" ref="BI253:BI259" si="73">IF(U253="nulová",N253,0)</f>
        <v>0</v>
      </c>
      <c r="BJ253" s="19" t="s">
        <v>90</v>
      </c>
      <c r="BK253" s="174">
        <f t="shared" ref="BK253:BK259" si="74">ROUND(L253*K253,3)</f>
        <v>0</v>
      </c>
      <c r="BL253" s="19" t="s">
        <v>248</v>
      </c>
      <c r="BM253" s="19" t="s">
        <v>566</v>
      </c>
    </row>
    <row r="254" spans="2:65" s="1" customFormat="1" ht="25.5" customHeight="1" x14ac:dyDescent="0.15">
      <c r="B254" s="137"/>
      <c r="C254" s="175" t="s">
        <v>567</v>
      </c>
      <c r="D254" s="175" t="s">
        <v>213</v>
      </c>
      <c r="E254" s="176" t="s">
        <v>568</v>
      </c>
      <c r="F254" s="258" t="s">
        <v>569</v>
      </c>
      <c r="G254" s="258"/>
      <c r="H254" s="258"/>
      <c r="I254" s="258"/>
      <c r="J254" s="177" t="s">
        <v>220</v>
      </c>
      <c r="K254" s="178">
        <v>382.70400000000001</v>
      </c>
      <c r="L254" s="259">
        <v>0</v>
      </c>
      <c r="M254" s="259"/>
      <c r="N254" s="260">
        <f t="shared" si="65"/>
        <v>0</v>
      </c>
      <c r="O254" s="257"/>
      <c r="P254" s="257"/>
      <c r="Q254" s="257"/>
      <c r="R254" s="140"/>
      <c r="T254" s="171" t="s">
        <v>5</v>
      </c>
      <c r="U254" s="44" t="s">
        <v>45</v>
      </c>
      <c r="V254" s="36"/>
      <c r="W254" s="172">
        <f t="shared" si="66"/>
        <v>0</v>
      </c>
      <c r="X254" s="172">
        <v>1.6999999999999999E-3</v>
      </c>
      <c r="Y254" s="172">
        <f t="shared" si="67"/>
        <v>0.65059679999999998</v>
      </c>
      <c r="Z254" s="172">
        <v>0</v>
      </c>
      <c r="AA254" s="173">
        <f t="shared" si="68"/>
        <v>0</v>
      </c>
      <c r="AR254" s="19" t="s">
        <v>311</v>
      </c>
      <c r="AT254" s="19" t="s">
        <v>213</v>
      </c>
      <c r="AU254" s="19" t="s">
        <v>106</v>
      </c>
      <c r="AY254" s="19" t="s">
        <v>188</v>
      </c>
      <c r="BE254" s="114">
        <f t="shared" si="69"/>
        <v>0</v>
      </c>
      <c r="BF254" s="114">
        <f t="shared" si="70"/>
        <v>0</v>
      </c>
      <c r="BG254" s="114">
        <f t="shared" si="71"/>
        <v>0</v>
      </c>
      <c r="BH254" s="114">
        <f t="shared" si="72"/>
        <v>0</v>
      </c>
      <c r="BI254" s="114">
        <f t="shared" si="73"/>
        <v>0</v>
      </c>
      <c r="BJ254" s="19" t="s">
        <v>90</v>
      </c>
      <c r="BK254" s="174">
        <f t="shared" si="74"/>
        <v>0</v>
      </c>
      <c r="BL254" s="19" t="s">
        <v>248</v>
      </c>
      <c r="BM254" s="19" t="s">
        <v>570</v>
      </c>
    </row>
    <row r="255" spans="2:65" s="1" customFormat="1" ht="25.5" customHeight="1" x14ac:dyDescent="0.15">
      <c r="B255" s="137"/>
      <c r="C255" s="166" t="s">
        <v>571</v>
      </c>
      <c r="D255" s="166" t="s">
        <v>189</v>
      </c>
      <c r="E255" s="167" t="s">
        <v>572</v>
      </c>
      <c r="F255" s="255" t="s">
        <v>573</v>
      </c>
      <c r="G255" s="255"/>
      <c r="H255" s="255"/>
      <c r="I255" s="255"/>
      <c r="J255" s="168" t="s">
        <v>220</v>
      </c>
      <c r="K255" s="169">
        <v>187.6</v>
      </c>
      <c r="L255" s="256">
        <v>0</v>
      </c>
      <c r="M255" s="256"/>
      <c r="N255" s="257">
        <f t="shared" si="65"/>
        <v>0</v>
      </c>
      <c r="O255" s="257"/>
      <c r="P255" s="257"/>
      <c r="Q255" s="257"/>
      <c r="R255" s="140"/>
      <c r="T255" s="171" t="s">
        <v>5</v>
      </c>
      <c r="U255" s="44" t="s">
        <v>45</v>
      </c>
      <c r="V255" s="36"/>
      <c r="W255" s="172">
        <f t="shared" si="66"/>
        <v>0</v>
      </c>
      <c r="X255" s="172">
        <v>2.2899999999999999E-3</v>
      </c>
      <c r="Y255" s="172">
        <f t="shared" si="67"/>
        <v>0.42960399999999999</v>
      </c>
      <c r="Z255" s="172">
        <v>0</v>
      </c>
      <c r="AA255" s="173">
        <f t="shared" si="68"/>
        <v>0</v>
      </c>
      <c r="AR255" s="19" t="s">
        <v>248</v>
      </c>
      <c r="AT255" s="19" t="s">
        <v>189</v>
      </c>
      <c r="AU255" s="19" t="s">
        <v>106</v>
      </c>
      <c r="AY255" s="19" t="s">
        <v>188</v>
      </c>
      <c r="BE255" s="114">
        <f t="shared" si="69"/>
        <v>0</v>
      </c>
      <c r="BF255" s="114">
        <f t="shared" si="70"/>
        <v>0</v>
      </c>
      <c r="BG255" s="114">
        <f t="shared" si="71"/>
        <v>0</v>
      </c>
      <c r="BH255" s="114">
        <f t="shared" si="72"/>
        <v>0</v>
      </c>
      <c r="BI255" s="114">
        <f t="shared" si="73"/>
        <v>0</v>
      </c>
      <c r="BJ255" s="19" t="s">
        <v>90</v>
      </c>
      <c r="BK255" s="174">
        <f t="shared" si="74"/>
        <v>0</v>
      </c>
      <c r="BL255" s="19" t="s">
        <v>248</v>
      </c>
      <c r="BM255" s="19" t="s">
        <v>574</v>
      </c>
    </row>
    <row r="256" spans="2:65" s="1" customFormat="1" ht="25.5" customHeight="1" x14ac:dyDescent="0.15">
      <c r="B256" s="137"/>
      <c r="C256" s="175" t="s">
        <v>575</v>
      </c>
      <c r="D256" s="175" t="s">
        <v>213</v>
      </c>
      <c r="E256" s="176" t="s">
        <v>576</v>
      </c>
      <c r="F256" s="258" t="s">
        <v>577</v>
      </c>
      <c r="G256" s="258"/>
      <c r="H256" s="258"/>
      <c r="I256" s="258"/>
      <c r="J256" s="177" t="s">
        <v>220</v>
      </c>
      <c r="K256" s="178">
        <v>196.98</v>
      </c>
      <c r="L256" s="259">
        <v>0</v>
      </c>
      <c r="M256" s="259"/>
      <c r="N256" s="260">
        <f t="shared" si="65"/>
        <v>0</v>
      </c>
      <c r="O256" s="257"/>
      <c r="P256" s="257"/>
      <c r="Q256" s="257"/>
      <c r="R256" s="140"/>
      <c r="T256" s="171" t="s">
        <v>5</v>
      </c>
      <c r="U256" s="44" t="s">
        <v>45</v>
      </c>
      <c r="V256" s="36"/>
      <c r="W256" s="172">
        <f t="shared" si="66"/>
        <v>0</v>
      </c>
      <c r="X256" s="172">
        <v>1.7000000000000001E-4</v>
      </c>
      <c r="Y256" s="172">
        <f t="shared" si="67"/>
        <v>3.3486599999999998E-2</v>
      </c>
      <c r="Z256" s="172">
        <v>0</v>
      </c>
      <c r="AA256" s="173">
        <f t="shared" si="68"/>
        <v>0</v>
      </c>
      <c r="AR256" s="19" t="s">
        <v>311</v>
      </c>
      <c r="AT256" s="19" t="s">
        <v>213</v>
      </c>
      <c r="AU256" s="19" t="s">
        <v>106</v>
      </c>
      <c r="AY256" s="19" t="s">
        <v>188</v>
      </c>
      <c r="BE256" s="114">
        <f t="shared" si="69"/>
        <v>0</v>
      </c>
      <c r="BF256" s="114">
        <f t="shared" si="70"/>
        <v>0</v>
      </c>
      <c r="BG256" s="114">
        <f t="shared" si="71"/>
        <v>0</v>
      </c>
      <c r="BH256" s="114">
        <f t="shared" si="72"/>
        <v>0</v>
      </c>
      <c r="BI256" s="114">
        <f t="shared" si="73"/>
        <v>0</v>
      </c>
      <c r="BJ256" s="19" t="s">
        <v>90</v>
      </c>
      <c r="BK256" s="174">
        <f t="shared" si="74"/>
        <v>0</v>
      </c>
      <c r="BL256" s="19" t="s">
        <v>248</v>
      </c>
      <c r="BM256" s="19" t="s">
        <v>578</v>
      </c>
    </row>
    <row r="257" spans="2:65" s="1" customFormat="1" ht="38.25" customHeight="1" x14ac:dyDescent="0.15">
      <c r="B257" s="137"/>
      <c r="C257" s="166" t="s">
        <v>579</v>
      </c>
      <c r="D257" s="166" t="s">
        <v>189</v>
      </c>
      <c r="E257" s="167" t="s">
        <v>580</v>
      </c>
      <c r="F257" s="255" t="s">
        <v>581</v>
      </c>
      <c r="G257" s="255"/>
      <c r="H257" s="255"/>
      <c r="I257" s="255"/>
      <c r="J257" s="168" t="s">
        <v>220</v>
      </c>
      <c r="K257" s="169">
        <v>174.47</v>
      </c>
      <c r="L257" s="256">
        <v>0</v>
      </c>
      <c r="M257" s="256"/>
      <c r="N257" s="257">
        <f t="shared" si="65"/>
        <v>0</v>
      </c>
      <c r="O257" s="257"/>
      <c r="P257" s="257"/>
      <c r="Q257" s="257"/>
      <c r="R257" s="140"/>
      <c r="T257" s="171" t="s">
        <v>5</v>
      </c>
      <c r="U257" s="44" t="s">
        <v>45</v>
      </c>
      <c r="V257" s="36"/>
      <c r="W257" s="172">
        <f t="shared" si="66"/>
        <v>0</v>
      </c>
      <c r="X257" s="172">
        <v>0</v>
      </c>
      <c r="Y257" s="172">
        <f t="shared" si="67"/>
        <v>0</v>
      </c>
      <c r="Z257" s="172">
        <v>0</v>
      </c>
      <c r="AA257" s="173">
        <f t="shared" si="68"/>
        <v>0</v>
      </c>
      <c r="AR257" s="19" t="s">
        <v>248</v>
      </c>
      <c r="AT257" s="19" t="s">
        <v>189</v>
      </c>
      <c r="AU257" s="19" t="s">
        <v>106</v>
      </c>
      <c r="AY257" s="19" t="s">
        <v>188</v>
      </c>
      <c r="BE257" s="114">
        <f t="shared" si="69"/>
        <v>0</v>
      </c>
      <c r="BF257" s="114">
        <f t="shared" si="70"/>
        <v>0</v>
      </c>
      <c r="BG257" s="114">
        <f t="shared" si="71"/>
        <v>0</v>
      </c>
      <c r="BH257" s="114">
        <f t="shared" si="72"/>
        <v>0</v>
      </c>
      <c r="BI257" s="114">
        <f t="shared" si="73"/>
        <v>0</v>
      </c>
      <c r="BJ257" s="19" t="s">
        <v>90</v>
      </c>
      <c r="BK257" s="174">
        <f t="shared" si="74"/>
        <v>0</v>
      </c>
      <c r="BL257" s="19" t="s">
        <v>248</v>
      </c>
      <c r="BM257" s="19" t="s">
        <v>582</v>
      </c>
    </row>
    <row r="258" spans="2:65" s="1" customFormat="1" ht="25.5" customHeight="1" x14ac:dyDescent="0.15">
      <c r="B258" s="137"/>
      <c r="C258" s="175" t="s">
        <v>583</v>
      </c>
      <c r="D258" s="175" t="s">
        <v>213</v>
      </c>
      <c r="E258" s="176" t="s">
        <v>584</v>
      </c>
      <c r="F258" s="258" t="s">
        <v>585</v>
      </c>
      <c r="G258" s="258"/>
      <c r="H258" s="258"/>
      <c r="I258" s="258"/>
      <c r="J258" s="177" t="s">
        <v>220</v>
      </c>
      <c r="K258" s="178">
        <v>177.959</v>
      </c>
      <c r="L258" s="259">
        <v>0</v>
      </c>
      <c r="M258" s="259"/>
      <c r="N258" s="260">
        <f t="shared" si="65"/>
        <v>0</v>
      </c>
      <c r="O258" s="257"/>
      <c r="P258" s="257"/>
      <c r="Q258" s="257"/>
      <c r="R258" s="140"/>
      <c r="T258" s="171" t="s">
        <v>5</v>
      </c>
      <c r="U258" s="44" t="s">
        <v>45</v>
      </c>
      <c r="V258" s="36"/>
      <c r="W258" s="172">
        <f t="shared" si="66"/>
        <v>0</v>
      </c>
      <c r="X258" s="172">
        <v>1.1999999999999999E-3</v>
      </c>
      <c r="Y258" s="172">
        <f t="shared" si="67"/>
        <v>0.21355079999999999</v>
      </c>
      <c r="Z258" s="172">
        <v>0</v>
      </c>
      <c r="AA258" s="173">
        <f t="shared" si="68"/>
        <v>0</v>
      </c>
      <c r="AR258" s="19" t="s">
        <v>311</v>
      </c>
      <c r="AT258" s="19" t="s">
        <v>213</v>
      </c>
      <c r="AU258" s="19" t="s">
        <v>106</v>
      </c>
      <c r="AY258" s="19" t="s">
        <v>188</v>
      </c>
      <c r="BE258" s="114">
        <f t="shared" si="69"/>
        <v>0</v>
      </c>
      <c r="BF258" s="114">
        <f t="shared" si="70"/>
        <v>0</v>
      </c>
      <c r="BG258" s="114">
        <f t="shared" si="71"/>
        <v>0</v>
      </c>
      <c r="BH258" s="114">
        <f t="shared" si="72"/>
        <v>0</v>
      </c>
      <c r="BI258" s="114">
        <f t="shared" si="73"/>
        <v>0</v>
      </c>
      <c r="BJ258" s="19" t="s">
        <v>90</v>
      </c>
      <c r="BK258" s="174">
        <f t="shared" si="74"/>
        <v>0</v>
      </c>
      <c r="BL258" s="19" t="s">
        <v>248</v>
      </c>
      <c r="BM258" s="19" t="s">
        <v>586</v>
      </c>
    </row>
    <row r="259" spans="2:65" s="1" customFormat="1" ht="25.5" customHeight="1" x14ac:dyDescent="0.15">
      <c r="B259" s="137"/>
      <c r="C259" s="166" t="s">
        <v>587</v>
      </c>
      <c r="D259" s="166" t="s">
        <v>189</v>
      </c>
      <c r="E259" s="167" t="s">
        <v>588</v>
      </c>
      <c r="F259" s="255" t="s">
        <v>589</v>
      </c>
      <c r="G259" s="255"/>
      <c r="H259" s="255"/>
      <c r="I259" s="255"/>
      <c r="J259" s="168" t="s">
        <v>235</v>
      </c>
      <c r="K259" s="169">
        <v>1.3839999999999999</v>
      </c>
      <c r="L259" s="256">
        <v>0</v>
      </c>
      <c r="M259" s="256"/>
      <c r="N259" s="257">
        <f t="shared" si="65"/>
        <v>0</v>
      </c>
      <c r="O259" s="257"/>
      <c r="P259" s="257"/>
      <c r="Q259" s="257"/>
      <c r="R259" s="140"/>
      <c r="T259" s="171" t="s">
        <v>5</v>
      </c>
      <c r="U259" s="44" t="s">
        <v>45</v>
      </c>
      <c r="V259" s="36"/>
      <c r="W259" s="172">
        <f t="shared" si="66"/>
        <v>0</v>
      </c>
      <c r="X259" s="172">
        <v>0</v>
      </c>
      <c r="Y259" s="172">
        <f t="shared" si="67"/>
        <v>0</v>
      </c>
      <c r="Z259" s="172">
        <v>0</v>
      </c>
      <c r="AA259" s="173">
        <f t="shared" si="68"/>
        <v>0</v>
      </c>
      <c r="AR259" s="19" t="s">
        <v>248</v>
      </c>
      <c r="AT259" s="19" t="s">
        <v>189</v>
      </c>
      <c r="AU259" s="19" t="s">
        <v>106</v>
      </c>
      <c r="AY259" s="19" t="s">
        <v>188</v>
      </c>
      <c r="BE259" s="114">
        <f t="shared" si="69"/>
        <v>0</v>
      </c>
      <c r="BF259" s="114">
        <f t="shared" si="70"/>
        <v>0</v>
      </c>
      <c r="BG259" s="114">
        <f t="shared" si="71"/>
        <v>0</v>
      </c>
      <c r="BH259" s="114">
        <f t="shared" si="72"/>
        <v>0</v>
      </c>
      <c r="BI259" s="114">
        <f t="shared" si="73"/>
        <v>0</v>
      </c>
      <c r="BJ259" s="19" t="s">
        <v>90</v>
      </c>
      <c r="BK259" s="174">
        <f t="shared" si="74"/>
        <v>0</v>
      </c>
      <c r="BL259" s="19" t="s">
        <v>248</v>
      </c>
      <c r="BM259" s="19" t="s">
        <v>590</v>
      </c>
    </row>
    <row r="260" spans="2:65" s="10" customFormat="1" ht="22.25" customHeight="1" x14ac:dyDescent="0.15">
      <c r="B260" s="155"/>
      <c r="C260" s="156"/>
      <c r="D260" s="165" t="s">
        <v>151</v>
      </c>
      <c r="E260" s="165"/>
      <c r="F260" s="165"/>
      <c r="G260" s="165"/>
      <c r="H260" s="165"/>
      <c r="I260" s="165"/>
      <c r="J260" s="165"/>
      <c r="K260" s="165"/>
      <c r="L260" s="165"/>
      <c r="M260" s="165"/>
      <c r="N260" s="267">
        <f>BK260</f>
        <v>0</v>
      </c>
      <c r="O260" s="268"/>
      <c r="P260" s="268"/>
      <c r="Q260" s="268"/>
      <c r="R260" s="158"/>
      <c r="T260" s="159"/>
      <c r="U260" s="156"/>
      <c r="V260" s="156"/>
      <c r="W260" s="160">
        <f>SUM(W261:W263)</f>
        <v>0</v>
      </c>
      <c r="X260" s="156"/>
      <c r="Y260" s="160">
        <f>SUM(Y261:Y263)</f>
        <v>7.0012799999999986E-2</v>
      </c>
      <c r="Z260" s="156"/>
      <c r="AA260" s="161">
        <f>SUM(AA261:AA263)</f>
        <v>0</v>
      </c>
      <c r="AR260" s="162" t="s">
        <v>90</v>
      </c>
      <c r="AT260" s="163" t="s">
        <v>77</v>
      </c>
      <c r="AU260" s="163" t="s">
        <v>90</v>
      </c>
      <c r="AY260" s="162" t="s">
        <v>188</v>
      </c>
      <c r="BK260" s="164">
        <f>SUM(BK261:BK263)</f>
        <v>0</v>
      </c>
    </row>
    <row r="261" spans="2:65" s="1" customFormat="1" ht="38.25" customHeight="1" x14ac:dyDescent="0.15">
      <c r="B261" s="137"/>
      <c r="C261" s="166" t="s">
        <v>591</v>
      </c>
      <c r="D261" s="166" t="s">
        <v>189</v>
      </c>
      <c r="E261" s="167" t="s">
        <v>592</v>
      </c>
      <c r="F261" s="255" t="s">
        <v>593</v>
      </c>
      <c r="G261" s="255"/>
      <c r="H261" s="255"/>
      <c r="I261" s="255"/>
      <c r="J261" s="168" t="s">
        <v>220</v>
      </c>
      <c r="K261" s="169">
        <v>45.76</v>
      </c>
      <c r="L261" s="256">
        <v>0</v>
      </c>
      <c r="M261" s="256"/>
      <c r="N261" s="257">
        <f>ROUND(L261*K261,3)</f>
        <v>0</v>
      </c>
      <c r="O261" s="257"/>
      <c r="P261" s="257"/>
      <c r="Q261" s="257"/>
      <c r="R261" s="140"/>
      <c r="T261" s="171" t="s">
        <v>5</v>
      </c>
      <c r="U261" s="44" t="s">
        <v>45</v>
      </c>
      <c r="V261" s="36"/>
      <c r="W261" s="172">
        <f>V261*K261</f>
        <v>0</v>
      </c>
      <c r="X261" s="172">
        <v>3.0000000000000001E-5</v>
      </c>
      <c r="Y261" s="172">
        <f>X261*K261</f>
        <v>1.3728E-3</v>
      </c>
      <c r="Z261" s="172">
        <v>0</v>
      </c>
      <c r="AA261" s="173">
        <f>Z261*K261</f>
        <v>0</v>
      </c>
      <c r="AR261" s="19" t="s">
        <v>248</v>
      </c>
      <c r="AT261" s="19" t="s">
        <v>189</v>
      </c>
      <c r="AU261" s="19" t="s">
        <v>106</v>
      </c>
      <c r="AY261" s="19" t="s">
        <v>188</v>
      </c>
      <c r="BE261" s="114">
        <f>IF(U261="základná",N261,0)</f>
        <v>0</v>
      </c>
      <c r="BF261" s="114">
        <f>IF(U261="znížená",N261,0)</f>
        <v>0</v>
      </c>
      <c r="BG261" s="114">
        <f>IF(U261="zákl. prenesená",N261,0)</f>
        <v>0</v>
      </c>
      <c r="BH261" s="114">
        <f>IF(U261="zníž. prenesená",N261,0)</f>
        <v>0</v>
      </c>
      <c r="BI261" s="114">
        <f>IF(U261="nulová",N261,0)</f>
        <v>0</v>
      </c>
      <c r="BJ261" s="19" t="s">
        <v>90</v>
      </c>
      <c r="BK261" s="174">
        <f>ROUND(L261*K261,3)</f>
        <v>0</v>
      </c>
      <c r="BL261" s="19" t="s">
        <v>248</v>
      </c>
      <c r="BM261" s="19" t="s">
        <v>594</v>
      </c>
    </row>
    <row r="262" spans="2:65" s="1" customFormat="1" ht="25.5" customHeight="1" x14ac:dyDescent="0.15">
      <c r="B262" s="137"/>
      <c r="C262" s="175" t="s">
        <v>595</v>
      </c>
      <c r="D262" s="175" t="s">
        <v>213</v>
      </c>
      <c r="E262" s="176" t="s">
        <v>596</v>
      </c>
      <c r="F262" s="258" t="s">
        <v>597</v>
      </c>
      <c r="G262" s="258"/>
      <c r="H262" s="258"/>
      <c r="I262" s="258"/>
      <c r="J262" s="177" t="s">
        <v>220</v>
      </c>
      <c r="K262" s="178">
        <v>45.76</v>
      </c>
      <c r="L262" s="259">
        <v>0</v>
      </c>
      <c r="M262" s="259"/>
      <c r="N262" s="260">
        <f>ROUND(L262*K262,3)</f>
        <v>0</v>
      </c>
      <c r="O262" s="257"/>
      <c r="P262" s="257"/>
      <c r="Q262" s="257"/>
      <c r="R262" s="140"/>
      <c r="T262" s="171" t="s">
        <v>5</v>
      </c>
      <c r="U262" s="44" t="s">
        <v>45</v>
      </c>
      <c r="V262" s="36"/>
      <c r="W262" s="172">
        <f>V262*K262</f>
        <v>0</v>
      </c>
      <c r="X262" s="172">
        <v>1.5E-3</v>
      </c>
      <c r="Y262" s="172">
        <f>X262*K262</f>
        <v>6.8639999999999993E-2</v>
      </c>
      <c r="Z262" s="172">
        <v>0</v>
      </c>
      <c r="AA262" s="173">
        <f>Z262*K262</f>
        <v>0</v>
      </c>
      <c r="AR262" s="19" t="s">
        <v>311</v>
      </c>
      <c r="AT262" s="19" t="s">
        <v>213</v>
      </c>
      <c r="AU262" s="19" t="s">
        <v>106</v>
      </c>
      <c r="AY262" s="19" t="s">
        <v>188</v>
      </c>
      <c r="BE262" s="114">
        <f>IF(U262="základná",N262,0)</f>
        <v>0</v>
      </c>
      <c r="BF262" s="114">
        <f>IF(U262="znížená",N262,0)</f>
        <v>0</v>
      </c>
      <c r="BG262" s="114">
        <f>IF(U262="zákl. prenesená",N262,0)</f>
        <v>0</v>
      </c>
      <c r="BH262" s="114">
        <f>IF(U262="zníž. prenesená",N262,0)</f>
        <v>0</v>
      </c>
      <c r="BI262" s="114">
        <f>IF(U262="nulová",N262,0)</f>
        <v>0</v>
      </c>
      <c r="BJ262" s="19" t="s">
        <v>90</v>
      </c>
      <c r="BK262" s="174">
        <f>ROUND(L262*K262,3)</f>
        <v>0</v>
      </c>
      <c r="BL262" s="19" t="s">
        <v>248</v>
      </c>
      <c r="BM262" s="19" t="s">
        <v>598</v>
      </c>
    </row>
    <row r="263" spans="2:65" s="1" customFormat="1" ht="38.25" customHeight="1" x14ac:dyDescent="0.15">
      <c r="B263" s="137"/>
      <c r="C263" s="166" t="s">
        <v>599</v>
      </c>
      <c r="D263" s="166" t="s">
        <v>189</v>
      </c>
      <c r="E263" s="167" t="s">
        <v>600</v>
      </c>
      <c r="F263" s="255" t="s">
        <v>601</v>
      </c>
      <c r="G263" s="255"/>
      <c r="H263" s="255"/>
      <c r="I263" s="255"/>
      <c r="J263" s="168" t="s">
        <v>235</v>
      </c>
      <c r="K263" s="169">
        <v>7.0000000000000007E-2</v>
      </c>
      <c r="L263" s="256">
        <v>0</v>
      </c>
      <c r="M263" s="256"/>
      <c r="N263" s="257">
        <f>ROUND(L263*K263,3)</f>
        <v>0</v>
      </c>
      <c r="O263" s="257"/>
      <c r="P263" s="257"/>
      <c r="Q263" s="257"/>
      <c r="R263" s="140"/>
      <c r="T263" s="171" t="s">
        <v>5</v>
      </c>
      <c r="U263" s="44" t="s">
        <v>45</v>
      </c>
      <c r="V263" s="36"/>
      <c r="W263" s="172">
        <f>V263*K263</f>
        <v>0</v>
      </c>
      <c r="X263" s="172">
        <v>0</v>
      </c>
      <c r="Y263" s="172">
        <f>X263*K263</f>
        <v>0</v>
      </c>
      <c r="Z263" s="172">
        <v>0</v>
      </c>
      <c r="AA263" s="173">
        <f>Z263*K263</f>
        <v>0</v>
      </c>
      <c r="AR263" s="19" t="s">
        <v>248</v>
      </c>
      <c r="AT263" s="19" t="s">
        <v>189</v>
      </c>
      <c r="AU263" s="19" t="s">
        <v>106</v>
      </c>
      <c r="AY263" s="19" t="s">
        <v>188</v>
      </c>
      <c r="BE263" s="114">
        <f>IF(U263="základná",N263,0)</f>
        <v>0</v>
      </c>
      <c r="BF263" s="114">
        <f>IF(U263="znížená",N263,0)</f>
        <v>0</v>
      </c>
      <c r="BG263" s="114">
        <f>IF(U263="zákl. prenesená",N263,0)</f>
        <v>0</v>
      </c>
      <c r="BH263" s="114">
        <f>IF(U263="zníž. prenesená",N263,0)</f>
        <v>0</v>
      </c>
      <c r="BI263" s="114">
        <f>IF(U263="nulová",N263,0)</f>
        <v>0</v>
      </c>
      <c r="BJ263" s="19" t="s">
        <v>90</v>
      </c>
      <c r="BK263" s="174">
        <f>ROUND(L263*K263,3)</f>
        <v>0</v>
      </c>
      <c r="BL263" s="19" t="s">
        <v>248</v>
      </c>
      <c r="BM263" s="19" t="s">
        <v>602</v>
      </c>
    </row>
    <row r="264" spans="2:65" s="10" customFormat="1" ht="29.75" customHeight="1" x14ac:dyDescent="0.15">
      <c r="B264" s="155"/>
      <c r="C264" s="156"/>
      <c r="D264" s="165" t="s">
        <v>152</v>
      </c>
      <c r="E264" s="165"/>
      <c r="F264" s="165"/>
      <c r="G264" s="165"/>
      <c r="H264" s="165"/>
      <c r="I264" s="165"/>
      <c r="J264" s="165"/>
      <c r="K264" s="165"/>
      <c r="L264" s="165"/>
      <c r="M264" s="165"/>
      <c r="N264" s="261">
        <f>BK264</f>
        <v>0</v>
      </c>
      <c r="O264" s="262"/>
      <c r="P264" s="262"/>
      <c r="Q264" s="262"/>
      <c r="R264" s="158"/>
      <c r="T264" s="159"/>
      <c r="U264" s="156"/>
      <c r="V264" s="156"/>
      <c r="W264" s="160">
        <f>W265+W272+W281+W293+W299+W309</f>
        <v>0</v>
      </c>
      <c r="X264" s="156"/>
      <c r="Y264" s="160">
        <f>Y265+Y272+Y281+Y293+Y299+Y309</f>
        <v>11.554335400000003</v>
      </c>
      <c r="Z264" s="156"/>
      <c r="AA264" s="161">
        <f>AA265+AA272+AA281+AA293+AA299+AA309</f>
        <v>0</v>
      </c>
      <c r="AR264" s="162" t="s">
        <v>90</v>
      </c>
      <c r="AT264" s="163" t="s">
        <v>77</v>
      </c>
      <c r="AU264" s="163" t="s">
        <v>85</v>
      </c>
      <c r="AY264" s="162" t="s">
        <v>188</v>
      </c>
      <c r="BK264" s="164">
        <f>BK265+BK272+BK281+BK293+BK299+BK309</f>
        <v>0</v>
      </c>
    </row>
    <row r="265" spans="2:65" s="10" customFormat="1" ht="14.75" customHeight="1" x14ac:dyDescent="0.15">
      <c r="B265" s="155"/>
      <c r="C265" s="156"/>
      <c r="D265" s="165" t="s">
        <v>153</v>
      </c>
      <c r="E265" s="165"/>
      <c r="F265" s="165"/>
      <c r="G265" s="165"/>
      <c r="H265" s="165"/>
      <c r="I265" s="165"/>
      <c r="J265" s="165"/>
      <c r="K265" s="165"/>
      <c r="L265" s="165"/>
      <c r="M265" s="165"/>
      <c r="N265" s="263">
        <f>BK265</f>
        <v>0</v>
      </c>
      <c r="O265" s="264"/>
      <c r="P265" s="264"/>
      <c r="Q265" s="264"/>
      <c r="R265" s="158"/>
      <c r="T265" s="159"/>
      <c r="U265" s="156"/>
      <c r="V265" s="156"/>
      <c r="W265" s="160">
        <f>SUM(W266:W271)</f>
        <v>0</v>
      </c>
      <c r="X265" s="156"/>
      <c r="Y265" s="160">
        <f>SUM(Y266:Y271)</f>
        <v>0.61914629999999993</v>
      </c>
      <c r="Z265" s="156"/>
      <c r="AA265" s="161">
        <f>SUM(AA266:AA271)</f>
        <v>0</v>
      </c>
      <c r="AR265" s="162" t="s">
        <v>90</v>
      </c>
      <c r="AT265" s="163" t="s">
        <v>77</v>
      </c>
      <c r="AU265" s="163" t="s">
        <v>90</v>
      </c>
      <c r="AY265" s="162" t="s">
        <v>188</v>
      </c>
      <c r="BK265" s="164">
        <f>SUM(BK266:BK271)</f>
        <v>0</v>
      </c>
    </row>
    <row r="266" spans="2:65" s="1" customFormat="1" ht="38.25" customHeight="1" x14ac:dyDescent="0.15">
      <c r="B266" s="137"/>
      <c r="C266" s="166" t="s">
        <v>603</v>
      </c>
      <c r="D266" s="166" t="s">
        <v>189</v>
      </c>
      <c r="E266" s="167" t="s">
        <v>604</v>
      </c>
      <c r="F266" s="255" t="s">
        <v>605</v>
      </c>
      <c r="G266" s="255"/>
      <c r="H266" s="255"/>
      <c r="I266" s="255"/>
      <c r="J266" s="168" t="s">
        <v>362</v>
      </c>
      <c r="K266" s="169">
        <v>45.6</v>
      </c>
      <c r="L266" s="256">
        <v>0</v>
      </c>
      <c r="M266" s="256"/>
      <c r="N266" s="257">
        <f t="shared" ref="N266:N271" si="75">ROUND(L266*K266,3)</f>
        <v>0</v>
      </c>
      <c r="O266" s="257"/>
      <c r="P266" s="257"/>
      <c r="Q266" s="257"/>
      <c r="R266" s="140"/>
      <c r="T266" s="171" t="s">
        <v>5</v>
      </c>
      <c r="U266" s="44" t="s">
        <v>45</v>
      </c>
      <c r="V266" s="36"/>
      <c r="W266" s="172">
        <f t="shared" ref="W266:W271" si="76">V266*K266</f>
        <v>0</v>
      </c>
      <c r="X266" s="172">
        <v>2.5999999999999998E-4</v>
      </c>
      <c r="Y266" s="172">
        <f t="shared" ref="Y266:Y271" si="77">X266*K266</f>
        <v>1.1855999999999998E-2</v>
      </c>
      <c r="Z266" s="172">
        <v>0</v>
      </c>
      <c r="AA266" s="173">
        <f t="shared" ref="AA266:AA271" si="78">Z266*K266</f>
        <v>0</v>
      </c>
      <c r="AR266" s="19" t="s">
        <v>248</v>
      </c>
      <c r="AT266" s="19" t="s">
        <v>189</v>
      </c>
      <c r="AU266" s="19" t="s">
        <v>106</v>
      </c>
      <c r="AY266" s="19" t="s">
        <v>188</v>
      </c>
      <c r="BE266" s="114">
        <f t="shared" ref="BE266:BE271" si="79">IF(U266="základná",N266,0)</f>
        <v>0</v>
      </c>
      <c r="BF266" s="114">
        <f t="shared" ref="BF266:BF271" si="80">IF(U266="znížená",N266,0)</f>
        <v>0</v>
      </c>
      <c r="BG266" s="114">
        <f t="shared" ref="BG266:BG271" si="81">IF(U266="zákl. prenesená",N266,0)</f>
        <v>0</v>
      </c>
      <c r="BH266" s="114">
        <f t="shared" ref="BH266:BH271" si="82">IF(U266="zníž. prenesená",N266,0)</f>
        <v>0</v>
      </c>
      <c r="BI266" s="114">
        <f t="shared" ref="BI266:BI271" si="83">IF(U266="nulová",N266,0)</f>
        <v>0</v>
      </c>
      <c r="BJ266" s="19" t="s">
        <v>90</v>
      </c>
      <c r="BK266" s="174">
        <f t="shared" ref="BK266:BK271" si="84">ROUND(L266*K266,3)</f>
        <v>0</v>
      </c>
      <c r="BL266" s="19" t="s">
        <v>248</v>
      </c>
      <c r="BM266" s="19" t="s">
        <v>606</v>
      </c>
    </row>
    <row r="267" spans="2:65" s="1" customFormat="1" ht="38.25" customHeight="1" x14ac:dyDescent="0.15">
      <c r="B267" s="137"/>
      <c r="C267" s="175" t="s">
        <v>607</v>
      </c>
      <c r="D267" s="175" t="s">
        <v>213</v>
      </c>
      <c r="E267" s="176" t="s">
        <v>608</v>
      </c>
      <c r="F267" s="258" t="s">
        <v>609</v>
      </c>
      <c r="G267" s="258"/>
      <c r="H267" s="258"/>
      <c r="I267" s="258"/>
      <c r="J267" s="177" t="s">
        <v>192</v>
      </c>
      <c r="K267" s="178">
        <v>1.026</v>
      </c>
      <c r="L267" s="259">
        <v>0</v>
      </c>
      <c r="M267" s="259"/>
      <c r="N267" s="260">
        <f t="shared" si="75"/>
        <v>0</v>
      </c>
      <c r="O267" s="257"/>
      <c r="P267" s="257"/>
      <c r="Q267" s="257"/>
      <c r="R267" s="140"/>
      <c r="T267" s="171" t="s">
        <v>5</v>
      </c>
      <c r="U267" s="44" t="s">
        <v>45</v>
      </c>
      <c r="V267" s="36"/>
      <c r="W267" s="172">
        <f t="shared" si="76"/>
        <v>0</v>
      </c>
      <c r="X267" s="172">
        <v>0.55000000000000004</v>
      </c>
      <c r="Y267" s="172">
        <f t="shared" si="77"/>
        <v>0.56430000000000002</v>
      </c>
      <c r="Z267" s="172">
        <v>0</v>
      </c>
      <c r="AA267" s="173">
        <f t="shared" si="78"/>
        <v>0</v>
      </c>
      <c r="AR267" s="19" t="s">
        <v>311</v>
      </c>
      <c r="AT267" s="19" t="s">
        <v>213</v>
      </c>
      <c r="AU267" s="19" t="s">
        <v>106</v>
      </c>
      <c r="AY267" s="19" t="s">
        <v>188</v>
      </c>
      <c r="BE267" s="114">
        <f t="shared" si="79"/>
        <v>0</v>
      </c>
      <c r="BF267" s="114">
        <f t="shared" si="80"/>
        <v>0</v>
      </c>
      <c r="BG267" s="114">
        <f t="shared" si="81"/>
        <v>0</v>
      </c>
      <c r="BH267" s="114">
        <f t="shared" si="82"/>
        <v>0</v>
      </c>
      <c r="BI267" s="114">
        <f t="shared" si="83"/>
        <v>0</v>
      </c>
      <c r="BJ267" s="19" t="s">
        <v>90</v>
      </c>
      <c r="BK267" s="174">
        <f t="shared" si="84"/>
        <v>0</v>
      </c>
      <c r="BL267" s="19" t="s">
        <v>248</v>
      </c>
      <c r="BM267" s="19" t="s">
        <v>610</v>
      </c>
    </row>
    <row r="268" spans="2:65" s="1" customFormat="1" ht="25.5" customHeight="1" x14ac:dyDescent="0.15">
      <c r="B268" s="137"/>
      <c r="C268" s="166" t="s">
        <v>611</v>
      </c>
      <c r="D268" s="166" t="s">
        <v>189</v>
      </c>
      <c r="E268" s="167" t="s">
        <v>612</v>
      </c>
      <c r="F268" s="255" t="s">
        <v>613</v>
      </c>
      <c r="G268" s="255"/>
      <c r="H268" s="255"/>
      <c r="I268" s="255"/>
      <c r="J268" s="168" t="s">
        <v>220</v>
      </c>
      <c r="K268" s="169">
        <v>45.112000000000002</v>
      </c>
      <c r="L268" s="256">
        <v>0</v>
      </c>
      <c r="M268" s="256"/>
      <c r="N268" s="257">
        <f t="shared" si="75"/>
        <v>0</v>
      </c>
      <c r="O268" s="257"/>
      <c r="P268" s="257"/>
      <c r="Q268" s="257"/>
      <c r="R268" s="140"/>
      <c r="T268" s="171" t="s">
        <v>5</v>
      </c>
      <c r="U268" s="44" t="s">
        <v>45</v>
      </c>
      <c r="V268" s="36"/>
      <c r="W268" s="172">
        <f t="shared" si="76"/>
        <v>0</v>
      </c>
      <c r="X268" s="172">
        <v>0</v>
      </c>
      <c r="Y268" s="172">
        <f t="shared" si="77"/>
        <v>0</v>
      </c>
      <c r="Z268" s="172">
        <v>0</v>
      </c>
      <c r="AA268" s="173">
        <f t="shared" si="78"/>
        <v>0</v>
      </c>
      <c r="AR268" s="19" t="s">
        <v>248</v>
      </c>
      <c r="AT268" s="19" t="s">
        <v>189</v>
      </c>
      <c r="AU268" s="19" t="s">
        <v>106</v>
      </c>
      <c r="AY268" s="19" t="s">
        <v>188</v>
      </c>
      <c r="BE268" s="114">
        <f t="shared" si="79"/>
        <v>0</v>
      </c>
      <c r="BF268" s="114">
        <f t="shared" si="80"/>
        <v>0</v>
      </c>
      <c r="BG268" s="114">
        <f t="shared" si="81"/>
        <v>0</v>
      </c>
      <c r="BH268" s="114">
        <f t="shared" si="82"/>
        <v>0</v>
      </c>
      <c r="BI268" s="114">
        <f t="shared" si="83"/>
        <v>0</v>
      </c>
      <c r="BJ268" s="19" t="s">
        <v>90</v>
      </c>
      <c r="BK268" s="174">
        <f t="shared" si="84"/>
        <v>0</v>
      </c>
      <c r="BL268" s="19" t="s">
        <v>248</v>
      </c>
      <c r="BM268" s="19" t="s">
        <v>614</v>
      </c>
    </row>
    <row r="269" spans="2:65" s="1" customFormat="1" ht="25.5" customHeight="1" x14ac:dyDescent="0.15">
      <c r="B269" s="137"/>
      <c r="C269" s="175" t="s">
        <v>615</v>
      </c>
      <c r="D269" s="175" t="s">
        <v>213</v>
      </c>
      <c r="E269" s="176" t="s">
        <v>616</v>
      </c>
      <c r="F269" s="258" t="s">
        <v>617</v>
      </c>
      <c r="G269" s="258"/>
      <c r="H269" s="258"/>
      <c r="I269" s="258"/>
      <c r="J269" s="177" t="s">
        <v>220</v>
      </c>
      <c r="K269" s="178">
        <v>1.1910000000000001</v>
      </c>
      <c r="L269" s="259">
        <v>0</v>
      </c>
      <c r="M269" s="259"/>
      <c r="N269" s="260">
        <f t="shared" si="75"/>
        <v>0</v>
      </c>
      <c r="O269" s="257"/>
      <c r="P269" s="257"/>
      <c r="Q269" s="257"/>
      <c r="R269" s="140"/>
      <c r="T269" s="171" t="s">
        <v>5</v>
      </c>
      <c r="U269" s="44" t="s">
        <v>45</v>
      </c>
      <c r="V269" s="36"/>
      <c r="W269" s="172">
        <f t="shared" si="76"/>
        <v>0</v>
      </c>
      <c r="X269" s="172">
        <v>1.7999999999999999E-2</v>
      </c>
      <c r="Y269" s="172">
        <f t="shared" si="77"/>
        <v>2.1437999999999999E-2</v>
      </c>
      <c r="Z269" s="172">
        <v>0</v>
      </c>
      <c r="AA269" s="173">
        <f t="shared" si="78"/>
        <v>0</v>
      </c>
      <c r="AR269" s="19" t="s">
        <v>311</v>
      </c>
      <c r="AT269" s="19" t="s">
        <v>213</v>
      </c>
      <c r="AU269" s="19" t="s">
        <v>106</v>
      </c>
      <c r="AY269" s="19" t="s">
        <v>188</v>
      </c>
      <c r="BE269" s="114">
        <f t="shared" si="79"/>
        <v>0</v>
      </c>
      <c r="BF269" s="114">
        <f t="shared" si="80"/>
        <v>0</v>
      </c>
      <c r="BG269" s="114">
        <f t="shared" si="81"/>
        <v>0</v>
      </c>
      <c r="BH269" s="114">
        <f t="shared" si="82"/>
        <v>0</v>
      </c>
      <c r="BI269" s="114">
        <f t="shared" si="83"/>
        <v>0</v>
      </c>
      <c r="BJ269" s="19" t="s">
        <v>90</v>
      </c>
      <c r="BK269" s="174">
        <f t="shared" si="84"/>
        <v>0</v>
      </c>
      <c r="BL269" s="19" t="s">
        <v>248</v>
      </c>
      <c r="BM269" s="19" t="s">
        <v>618</v>
      </c>
    </row>
    <row r="270" spans="2:65" s="1" customFormat="1" ht="51" customHeight="1" x14ac:dyDescent="0.15">
      <c r="B270" s="137"/>
      <c r="C270" s="166" t="s">
        <v>619</v>
      </c>
      <c r="D270" s="166" t="s">
        <v>189</v>
      </c>
      <c r="E270" s="167" t="s">
        <v>620</v>
      </c>
      <c r="F270" s="255" t="s">
        <v>621</v>
      </c>
      <c r="G270" s="255"/>
      <c r="H270" s="255"/>
      <c r="I270" s="255"/>
      <c r="J270" s="168" t="s">
        <v>192</v>
      </c>
      <c r="K270" s="169">
        <v>0.93300000000000005</v>
      </c>
      <c r="L270" s="256">
        <v>0</v>
      </c>
      <c r="M270" s="256"/>
      <c r="N270" s="257">
        <f t="shared" si="75"/>
        <v>0</v>
      </c>
      <c r="O270" s="257"/>
      <c r="P270" s="257"/>
      <c r="Q270" s="257"/>
      <c r="R270" s="140"/>
      <c r="T270" s="171" t="s">
        <v>5</v>
      </c>
      <c r="U270" s="44" t="s">
        <v>45</v>
      </c>
      <c r="V270" s="36"/>
      <c r="W270" s="172">
        <f t="shared" si="76"/>
        <v>0</v>
      </c>
      <c r="X270" s="172">
        <v>2.3099999999999999E-2</v>
      </c>
      <c r="Y270" s="172">
        <f t="shared" si="77"/>
        <v>2.15523E-2</v>
      </c>
      <c r="Z270" s="172">
        <v>0</v>
      </c>
      <c r="AA270" s="173">
        <f t="shared" si="78"/>
        <v>0</v>
      </c>
      <c r="AR270" s="19" t="s">
        <v>248</v>
      </c>
      <c r="AT270" s="19" t="s">
        <v>189</v>
      </c>
      <c r="AU270" s="19" t="s">
        <v>106</v>
      </c>
      <c r="AY270" s="19" t="s">
        <v>188</v>
      </c>
      <c r="BE270" s="114">
        <f t="shared" si="79"/>
        <v>0</v>
      </c>
      <c r="BF270" s="114">
        <f t="shared" si="80"/>
        <v>0</v>
      </c>
      <c r="BG270" s="114">
        <f t="shared" si="81"/>
        <v>0</v>
      </c>
      <c r="BH270" s="114">
        <f t="shared" si="82"/>
        <v>0</v>
      </c>
      <c r="BI270" s="114">
        <f t="shared" si="83"/>
        <v>0</v>
      </c>
      <c r="BJ270" s="19" t="s">
        <v>90</v>
      </c>
      <c r="BK270" s="174">
        <f t="shared" si="84"/>
        <v>0</v>
      </c>
      <c r="BL270" s="19" t="s">
        <v>248</v>
      </c>
      <c r="BM270" s="19" t="s">
        <v>622</v>
      </c>
    </row>
    <row r="271" spans="2:65" s="1" customFormat="1" ht="25.5" customHeight="1" x14ac:dyDescent="0.15">
      <c r="B271" s="137"/>
      <c r="C271" s="166" t="s">
        <v>623</v>
      </c>
      <c r="D271" s="166" t="s">
        <v>189</v>
      </c>
      <c r="E271" s="167" t="s">
        <v>624</v>
      </c>
      <c r="F271" s="255" t="s">
        <v>625</v>
      </c>
      <c r="G271" s="255"/>
      <c r="H271" s="255"/>
      <c r="I271" s="255"/>
      <c r="J271" s="168" t="s">
        <v>235</v>
      </c>
      <c r="K271" s="169">
        <v>0.61899999999999999</v>
      </c>
      <c r="L271" s="256">
        <v>0</v>
      </c>
      <c r="M271" s="256"/>
      <c r="N271" s="257">
        <f t="shared" si="75"/>
        <v>0</v>
      </c>
      <c r="O271" s="257"/>
      <c r="P271" s="257"/>
      <c r="Q271" s="257"/>
      <c r="R271" s="140"/>
      <c r="T271" s="171" t="s">
        <v>5</v>
      </c>
      <c r="U271" s="44" t="s">
        <v>45</v>
      </c>
      <c r="V271" s="36"/>
      <c r="W271" s="172">
        <f t="shared" si="76"/>
        <v>0</v>
      </c>
      <c r="X271" s="172">
        <v>0</v>
      </c>
      <c r="Y271" s="172">
        <f t="shared" si="77"/>
        <v>0</v>
      </c>
      <c r="Z271" s="172">
        <v>0</v>
      </c>
      <c r="AA271" s="173">
        <f t="shared" si="78"/>
        <v>0</v>
      </c>
      <c r="AR271" s="19" t="s">
        <v>248</v>
      </c>
      <c r="AT271" s="19" t="s">
        <v>189</v>
      </c>
      <c r="AU271" s="19" t="s">
        <v>106</v>
      </c>
      <c r="AY271" s="19" t="s">
        <v>188</v>
      </c>
      <c r="BE271" s="114">
        <f t="shared" si="79"/>
        <v>0</v>
      </c>
      <c r="BF271" s="114">
        <f t="shared" si="80"/>
        <v>0</v>
      </c>
      <c r="BG271" s="114">
        <f t="shared" si="81"/>
        <v>0</v>
      </c>
      <c r="BH271" s="114">
        <f t="shared" si="82"/>
        <v>0</v>
      </c>
      <c r="BI271" s="114">
        <f t="shared" si="83"/>
        <v>0</v>
      </c>
      <c r="BJ271" s="19" t="s">
        <v>90</v>
      </c>
      <c r="BK271" s="174">
        <f t="shared" si="84"/>
        <v>0</v>
      </c>
      <c r="BL271" s="19" t="s">
        <v>248</v>
      </c>
      <c r="BM271" s="19" t="s">
        <v>626</v>
      </c>
    </row>
    <row r="272" spans="2:65" s="10" customFormat="1" ht="22.25" customHeight="1" x14ac:dyDescent="0.15">
      <c r="B272" s="155"/>
      <c r="C272" s="156"/>
      <c r="D272" s="165" t="s">
        <v>154</v>
      </c>
      <c r="E272" s="165"/>
      <c r="F272" s="165"/>
      <c r="G272" s="165"/>
      <c r="H272" s="165"/>
      <c r="I272" s="165"/>
      <c r="J272" s="165"/>
      <c r="K272" s="165"/>
      <c r="L272" s="165"/>
      <c r="M272" s="165"/>
      <c r="N272" s="267">
        <f>BK272</f>
        <v>0</v>
      </c>
      <c r="O272" s="268"/>
      <c r="P272" s="268"/>
      <c r="Q272" s="268"/>
      <c r="R272" s="158"/>
      <c r="T272" s="159"/>
      <c r="U272" s="156"/>
      <c r="V272" s="156"/>
      <c r="W272" s="160">
        <f>SUM(W273:W280)</f>
        <v>0</v>
      </c>
      <c r="X272" s="156"/>
      <c r="Y272" s="160">
        <f>SUM(Y273:Y280)</f>
        <v>7.5031981000000005</v>
      </c>
      <c r="Z272" s="156"/>
      <c r="AA272" s="161">
        <f>SUM(AA273:AA280)</f>
        <v>0</v>
      </c>
      <c r="AR272" s="162" t="s">
        <v>90</v>
      </c>
      <c r="AT272" s="163" t="s">
        <v>77</v>
      </c>
      <c r="AU272" s="163" t="s">
        <v>90</v>
      </c>
      <c r="AY272" s="162" t="s">
        <v>188</v>
      </c>
      <c r="BK272" s="164">
        <f>SUM(BK273:BK280)</f>
        <v>0</v>
      </c>
    </row>
    <row r="273" spans="2:65" s="1" customFormat="1" ht="38.25" customHeight="1" x14ac:dyDescent="0.15">
      <c r="B273" s="137"/>
      <c r="C273" s="166" t="s">
        <v>627</v>
      </c>
      <c r="D273" s="166" t="s">
        <v>189</v>
      </c>
      <c r="E273" s="167" t="s">
        <v>628</v>
      </c>
      <c r="F273" s="255" t="s">
        <v>629</v>
      </c>
      <c r="G273" s="255"/>
      <c r="H273" s="255"/>
      <c r="I273" s="255"/>
      <c r="J273" s="168" t="s">
        <v>220</v>
      </c>
      <c r="K273" s="169">
        <v>6.27</v>
      </c>
      <c r="L273" s="256">
        <v>0</v>
      </c>
      <c r="M273" s="256"/>
      <c r="N273" s="257">
        <f t="shared" ref="N273:N280" si="85">ROUND(L273*K273,3)</f>
        <v>0</v>
      </c>
      <c r="O273" s="257"/>
      <c r="P273" s="257"/>
      <c r="Q273" s="257"/>
      <c r="R273" s="140"/>
      <c r="T273" s="171" t="s">
        <v>5</v>
      </c>
      <c r="U273" s="44" t="s">
        <v>45</v>
      </c>
      <c r="V273" s="36"/>
      <c r="W273" s="172">
        <f t="shared" ref="W273:W280" si="86">V273*K273</f>
        <v>0</v>
      </c>
      <c r="X273" s="172">
        <v>2.8910000000000002E-2</v>
      </c>
      <c r="Y273" s="172">
        <f t="shared" ref="Y273:Y280" si="87">X273*K273</f>
        <v>0.1812657</v>
      </c>
      <c r="Z273" s="172">
        <v>0</v>
      </c>
      <c r="AA273" s="173">
        <f t="shared" ref="AA273:AA280" si="88">Z273*K273</f>
        <v>0</v>
      </c>
      <c r="AR273" s="19" t="s">
        <v>248</v>
      </c>
      <c r="AT273" s="19" t="s">
        <v>189</v>
      </c>
      <c r="AU273" s="19" t="s">
        <v>106</v>
      </c>
      <c r="AY273" s="19" t="s">
        <v>188</v>
      </c>
      <c r="BE273" s="114">
        <f t="shared" ref="BE273:BE280" si="89">IF(U273="základná",N273,0)</f>
        <v>0</v>
      </c>
      <c r="BF273" s="114">
        <f t="shared" ref="BF273:BF280" si="90">IF(U273="znížená",N273,0)</f>
        <v>0</v>
      </c>
      <c r="BG273" s="114">
        <f t="shared" ref="BG273:BG280" si="91">IF(U273="zákl. prenesená",N273,0)</f>
        <v>0</v>
      </c>
      <c r="BH273" s="114">
        <f t="shared" ref="BH273:BH280" si="92">IF(U273="zníž. prenesená",N273,0)</f>
        <v>0</v>
      </c>
      <c r="BI273" s="114">
        <f t="shared" ref="BI273:BI280" si="93">IF(U273="nulová",N273,0)</f>
        <v>0</v>
      </c>
      <c r="BJ273" s="19" t="s">
        <v>90</v>
      </c>
      <c r="BK273" s="174">
        <f t="shared" ref="BK273:BK280" si="94">ROUND(L273*K273,3)</f>
        <v>0</v>
      </c>
      <c r="BL273" s="19" t="s">
        <v>248</v>
      </c>
      <c r="BM273" s="19" t="s">
        <v>630</v>
      </c>
    </row>
    <row r="274" spans="2:65" s="1" customFormat="1" ht="38.25" customHeight="1" x14ac:dyDescent="0.15">
      <c r="B274" s="137"/>
      <c r="C274" s="166" t="s">
        <v>631</v>
      </c>
      <c r="D274" s="166" t="s">
        <v>189</v>
      </c>
      <c r="E274" s="167" t="s">
        <v>632</v>
      </c>
      <c r="F274" s="255" t="s">
        <v>633</v>
      </c>
      <c r="G274" s="255"/>
      <c r="H274" s="255"/>
      <c r="I274" s="255"/>
      <c r="J274" s="168" t="s">
        <v>220</v>
      </c>
      <c r="K274" s="169">
        <v>174.47</v>
      </c>
      <c r="L274" s="256">
        <v>0</v>
      </c>
      <c r="M274" s="256"/>
      <c r="N274" s="257">
        <f t="shared" si="85"/>
        <v>0</v>
      </c>
      <c r="O274" s="257"/>
      <c r="P274" s="257"/>
      <c r="Q274" s="257"/>
      <c r="R274" s="140"/>
      <c r="T274" s="171" t="s">
        <v>5</v>
      </c>
      <c r="U274" s="44" t="s">
        <v>45</v>
      </c>
      <c r="V274" s="36"/>
      <c r="W274" s="172">
        <f t="shared" si="86"/>
        <v>0</v>
      </c>
      <c r="X274" s="172">
        <v>1.1820000000000001E-2</v>
      </c>
      <c r="Y274" s="172">
        <f t="shared" si="87"/>
        <v>2.0622354000000001</v>
      </c>
      <c r="Z274" s="172">
        <v>0</v>
      </c>
      <c r="AA274" s="173">
        <f t="shared" si="88"/>
        <v>0</v>
      </c>
      <c r="AR274" s="19" t="s">
        <v>248</v>
      </c>
      <c r="AT274" s="19" t="s">
        <v>189</v>
      </c>
      <c r="AU274" s="19" t="s">
        <v>106</v>
      </c>
      <c r="AY274" s="19" t="s">
        <v>188</v>
      </c>
      <c r="BE274" s="114">
        <f t="shared" si="89"/>
        <v>0</v>
      </c>
      <c r="BF274" s="114">
        <f t="shared" si="90"/>
        <v>0</v>
      </c>
      <c r="BG274" s="114">
        <f t="shared" si="91"/>
        <v>0</v>
      </c>
      <c r="BH274" s="114">
        <f t="shared" si="92"/>
        <v>0</v>
      </c>
      <c r="BI274" s="114">
        <f t="shared" si="93"/>
        <v>0</v>
      </c>
      <c r="BJ274" s="19" t="s">
        <v>90</v>
      </c>
      <c r="BK274" s="174">
        <f t="shared" si="94"/>
        <v>0</v>
      </c>
      <c r="BL274" s="19" t="s">
        <v>248</v>
      </c>
      <c r="BM274" s="19" t="s">
        <v>634</v>
      </c>
    </row>
    <row r="275" spans="2:65" s="1" customFormat="1" ht="38.25" customHeight="1" x14ac:dyDescent="0.15">
      <c r="B275" s="137"/>
      <c r="C275" s="166" t="s">
        <v>635</v>
      </c>
      <c r="D275" s="166" t="s">
        <v>189</v>
      </c>
      <c r="E275" s="167" t="s">
        <v>636</v>
      </c>
      <c r="F275" s="255" t="s">
        <v>637</v>
      </c>
      <c r="G275" s="255"/>
      <c r="H275" s="255"/>
      <c r="I275" s="255"/>
      <c r="J275" s="168" t="s">
        <v>362</v>
      </c>
      <c r="K275" s="169">
        <v>199.82300000000001</v>
      </c>
      <c r="L275" s="256">
        <v>0</v>
      </c>
      <c r="M275" s="256"/>
      <c r="N275" s="257">
        <f t="shared" si="85"/>
        <v>0</v>
      </c>
      <c r="O275" s="257"/>
      <c r="P275" s="257"/>
      <c r="Q275" s="257"/>
      <c r="R275" s="140"/>
      <c r="T275" s="171" t="s">
        <v>5</v>
      </c>
      <c r="U275" s="44" t="s">
        <v>45</v>
      </c>
      <c r="V275" s="36"/>
      <c r="W275" s="172">
        <f t="shared" si="86"/>
        <v>0</v>
      </c>
      <c r="X275" s="172">
        <v>0</v>
      </c>
      <c r="Y275" s="172">
        <f t="shared" si="87"/>
        <v>0</v>
      </c>
      <c r="Z275" s="172">
        <v>0</v>
      </c>
      <c r="AA275" s="173">
        <f t="shared" si="88"/>
        <v>0</v>
      </c>
      <c r="AR275" s="19" t="s">
        <v>248</v>
      </c>
      <c r="AT275" s="19" t="s">
        <v>189</v>
      </c>
      <c r="AU275" s="19" t="s">
        <v>106</v>
      </c>
      <c r="AY275" s="19" t="s">
        <v>188</v>
      </c>
      <c r="BE275" s="114">
        <f t="shared" si="89"/>
        <v>0</v>
      </c>
      <c r="BF275" s="114">
        <f t="shared" si="90"/>
        <v>0</v>
      </c>
      <c r="BG275" s="114">
        <f t="shared" si="91"/>
        <v>0</v>
      </c>
      <c r="BH275" s="114">
        <f t="shared" si="92"/>
        <v>0</v>
      </c>
      <c r="BI275" s="114">
        <f t="shared" si="93"/>
        <v>0</v>
      </c>
      <c r="BJ275" s="19" t="s">
        <v>90</v>
      </c>
      <c r="BK275" s="174">
        <f t="shared" si="94"/>
        <v>0</v>
      </c>
      <c r="BL275" s="19" t="s">
        <v>248</v>
      </c>
      <c r="BM275" s="19" t="s">
        <v>638</v>
      </c>
    </row>
    <row r="276" spans="2:65" s="1" customFormat="1" ht="25.5" customHeight="1" x14ac:dyDescent="0.15">
      <c r="B276" s="137"/>
      <c r="C276" s="175" t="s">
        <v>639</v>
      </c>
      <c r="D276" s="175" t="s">
        <v>213</v>
      </c>
      <c r="E276" s="176" t="s">
        <v>640</v>
      </c>
      <c r="F276" s="258" t="s">
        <v>641</v>
      </c>
      <c r="G276" s="258"/>
      <c r="H276" s="258"/>
      <c r="I276" s="258"/>
      <c r="J276" s="177" t="s">
        <v>220</v>
      </c>
      <c r="K276" s="178">
        <v>249.286</v>
      </c>
      <c r="L276" s="259">
        <v>0</v>
      </c>
      <c r="M276" s="259"/>
      <c r="N276" s="260">
        <f t="shared" si="85"/>
        <v>0</v>
      </c>
      <c r="O276" s="257"/>
      <c r="P276" s="257"/>
      <c r="Q276" s="257"/>
      <c r="R276" s="140"/>
      <c r="T276" s="171" t="s">
        <v>5</v>
      </c>
      <c r="U276" s="44" t="s">
        <v>45</v>
      </c>
      <c r="V276" s="36"/>
      <c r="W276" s="172">
        <f t="shared" si="86"/>
        <v>0</v>
      </c>
      <c r="X276" s="172">
        <v>1.4500000000000001E-2</v>
      </c>
      <c r="Y276" s="172">
        <f t="shared" si="87"/>
        <v>3.6146470000000002</v>
      </c>
      <c r="Z276" s="172">
        <v>0</v>
      </c>
      <c r="AA276" s="173">
        <f t="shared" si="88"/>
        <v>0</v>
      </c>
      <c r="AR276" s="19" t="s">
        <v>311</v>
      </c>
      <c r="AT276" s="19" t="s">
        <v>213</v>
      </c>
      <c r="AU276" s="19" t="s">
        <v>106</v>
      </c>
      <c r="AY276" s="19" t="s">
        <v>188</v>
      </c>
      <c r="BE276" s="114">
        <f t="shared" si="89"/>
        <v>0</v>
      </c>
      <c r="BF276" s="114">
        <f t="shared" si="90"/>
        <v>0</v>
      </c>
      <c r="BG276" s="114">
        <f t="shared" si="91"/>
        <v>0</v>
      </c>
      <c r="BH276" s="114">
        <f t="shared" si="92"/>
        <v>0</v>
      </c>
      <c r="BI276" s="114">
        <f t="shared" si="93"/>
        <v>0</v>
      </c>
      <c r="BJ276" s="19" t="s">
        <v>90</v>
      </c>
      <c r="BK276" s="174">
        <f t="shared" si="94"/>
        <v>0</v>
      </c>
      <c r="BL276" s="19" t="s">
        <v>248</v>
      </c>
      <c r="BM276" s="19" t="s">
        <v>642</v>
      </c>
    </row>
    <row r="277" spans="2:65" s="1" customFormat="1" ht="25.5" customHeight="1" x14ac:dyDescent="0.15">
      <c r="B277" s="137"/>
      <c r="C277" s="166" t="s">
        <v>643</v>
      </c>
      <c r="D277" s="166" t="s">
        <v>189</v>
      </c>
      <c r="E277" s="167" t="s">
        <v>644</v>
      </c>
      <c r="F277" s="255" t="s">
        <v>645</v>
      </c>
      <c r="G277" s="255"/>
      <c r="H277" s="255"/>
      <c r="I277" s="255"/>
      <c r="J277" s="168" t="s">
        <v>362</v>
      </c>
      <c r="K277" s="169">
        <v>997.14400000000001</v>
      </c>
      <c r="L277" s="256">
        <v>0</v>
      </c>
      <c r="M277" s="256"/>
      <c r="N277" s="257">
        <f t="shared" si="85"/>
        <v>0</v>
      </c>
      <c r="O277" s="257"/>
      <c r="P277" s="257"/>
      <c r="Q277" s="257"/>
      <c r="R277" s="140"/>
      <c r="T277" s="171" t="s">
        <v>5</v>
      </c>
      <c r="U277" s="44" t="s">
        <v>45</v>
      </c>
      <c r="V277" s="36"/>
      <c r="W277" s="172">
        <f t="shared" si="86"/>
        <v>0</v>
      </c>
      <c r="X277" s="172">
        <v>0</v>
      </c>
      <c r="Y277" s="172">
        <f t="shared" si="87"/>
        <v>0</v>
      </c>
      <c r="Z277" s="172">
        <v>0</v>
      </c>
      <c r="AA277" s="173">
        <f t="shared" si="88"/>
        <v>0</v>
      </c>
      <c r="AR277" s="19" t="s">
        <v>248</v>
      </c>
      <c r="AT277" s="19" t="s">
        <v>189</v>
      </c>
      <c r="AU277" s="19" t="s">
        <v>106</v>
      </c>
      <c r="AY277" s="19" t="s">
        <v>188</v>
      </c>
      <c r="BE277" s="114">
        <f t="shared" si="89"/>
        <v>0</v>
      </c>
      <c r="BF277" s="114">
        <f t="shared" si="90"/>
        <v>0</v>
      </c>
      <c r="BG277" s="114">
        <f t="shared" si="91"/>
        <v>0</v>
      </c>
      <c r="BH277" s="114">
        <f t="shared" si="92"/>
        <v>0</v>
      </c>
      <c r="BI277" s="114">
        <f t="shared" si="93"/>
        <v>0</v>
      </c>
      <c r="BJ277" s="19" t="s">
        <v>90</v>
      </c>
      <c r="BK277" s="174">
        <f t="shared" si="94"/>
        <v>0</v>
      </c>
      <c r="BL277" s="19" t="s">
        <v>248</v>
      </c>
      <c r="BM277" s="19" t="s">
        <v>646</v>
      </c>
    </row>
    <row r="278" spans="2:65" s="1" customFormat="1" ht="25.5" customHeight="1" x14ac:dyDescent="0.15">
      <c r="B278" s="137"/>
      <c r="C278" s="166" t="s">
        <v>647</v>
      </c>
      <c r="D278" s="166" t="s">
        <v>189</v>
      </c>
      <c r="E278" s="167" t="s">
        <v>648</v>
      </c>
      <c r="F278" s="255" t="s">
        <v>649</v>
      </c>
      <c r="G278" s="255"/>
      <c r="H278" s="255"/>
      <c r="I278" s="255"/>
      <c r="J278" s="168" t="s">
        <v>362</v>
      </c>
      <c r="K278" s="169">
        <v>498.572</v>
      </c>
      <c r="L278" s="256">
        <v>0</v>
      </c>
      <c r="M278" s="256"/>
      <c r="N278" s="257">
        <f t="shared" si="85"/>
        <v>0</v>
      </c>
      <c r="O278" s="257"/>
      <c r="P278" s="257"/>
      <c r="Q278" s="257"/>
      <c r="R278" s="140"/>
      <c r="T278" s="171" t="s">
        <v>5</v>
      </c>
      <c r="U278" s="44" t="s">
        <v>45</v>
      </c>
      <c r="V278" s="36"/>
      <c r="W278" s="172">
        <f t="shared" si="86"/>
        <v>0</v>
      </c>
      <c r="X278" s="172">
        <v>0</v>
      </c>
      <c r="Y278" s="172">
        <f t="shared" si="87"/>
        <v>0</v>
      </c>
      <c r="Z278" s="172">
        <v>0</v>
      </c>
      <c r="AA278" s="173">
        <f t="shared" si="88"/>
        <v>0</v>
      </c>
      <c r="AR278" s="19" t="s">
        <v>248</v>
      </c>
      <c r="AT278" s="19" t="s">
        <v>189</v>
      </c>
      <c r="AU278" s="19" t="s">
        <v>106</v>
      </c>
      <c r="AY278" s="19" t="s">
        <v>188</v>
      </c>
      <c r="BE278" s="114">
        <f t="shared" si="89"/>
        <v>0</v>
      </c>
      <c r="BF278" s="114">
        <f t="shared" si="90"/>
        <v>0</v>
      </c>
      <c r="BG278" s="114">
        <f t="shared" si="91"/>
        <v>0</v>
      </c>
      <c r="BH278" s="114">
        <f t="shared" si="92"/>
        <v>0</v>
      </c>
      <c r="BI278" s="114">
        <f t="shared" si="93"/>
        <v>0</v>
      </c>
      <c r="BJ278" s="19" t="s">
        <v>90</v>
      </c>
      <c r="BK278" s="174">
        <f t="shared" si="94"/>
        <v>0</v>
      </c>
      <c r="BL278" s="19" t="s">
        <v>248</v>
      </c>
      <c r="BM278" s="19" t="s">
        <v>650</v>
      </c>
    </row>
    <row r="279" spans="2:65" s="1" customFormat="1" ht="25.5" customHeight="1" x14ac:dyDescent="0.15">
      <c r="B279" s="137"/>
      <c r="C279" s="175" t="s">
        <v>651</v>
      </c>
      <c r="D279" s="175" t="s">
        <v>213</v>
      </c>
      <c r="E279" s="176" t="s">
        <v>652</v>
      </c>
      <c r="F279" s="258" t="s">
        <v>653</v>
      </c>
      <c r="G279" s="258"/>
      <c r="H279" s="258"/>
      <c r="I279" s="258"/>
      <c r="J279" s="177" t="s">
        <v>192</v>
      </c>
      <c r="K279" s="178">
        <v>2.9910000000000001</v>
      </c>
      <c r="L279" s="259">
        <v>0</v>
      </c>
      <c r="M279" s="259"/>
      <c r="N279" s="260">
        <f t="shared" si="85"/>
        <v>0</v>
      </c>
      <c r="O279" s="257"/>
      <c r="P279" s="257"/>
      <c r="Q279" s="257"/>
      <c r="R279" s="140"/>
      <c r="T279" s="171" t="s">
        <v>5</v>
      </c>
      <c r="U279" s="44" t="s">
        <v>45</v>
      </c>
      <c r="V279" s="36"/>
      <c r="W279" s="172">
        <f t="shared" si="86"/>
        <v>0</v>
      </c>
      <c r="X279" s="172">
        <v>0.55000000000000004</v>
      </c>
      <c r="Y279" s="172">
        <f t="shared" si="87"/>
        <v>1.6450500000000001</v>
      </c>
      <c r="Z279" s="172">
        <v>0</v>
      </c>
      <c r="AA279" s="173">
        <f t="shared" si="88"/>
        <v>0</v>
      </c>
      <c r="AR279" s="19" t="s">
        <v>311</v>
      </c>
      <c r="AT279" s="19" t="s">
        <v>213</v>
      </c>
      <c r="AU279" s="19" t="s">
        <v>106</v>
      </c>
      <c r="AY279" s="19" t="s">
        <v>188</v>
      </c>
      <c r="BE279" s="114">
        <f t="shared" si="89"/>
        <v>0</v>
      </c>
      <c r="BF279" s="114">
        <f t="shared" si="90"/>
        <v>0</v>
      </c>
      <c r="BG279" s="114">
        <f t="shared" si="91"/>
        <v>0</v>
      </c>
      <c r="BH279" s="114">
        <f t="shared" si="92"/>
        <v>0</v>
      </c>
      <c r="BI279" s="114">
        <f t="shared" si="93"/>
        <v>0</v>
      </c>
      <c r="BJ279" s="19" t="s">
        <v>90</v>
      </c>
      <c r="BK279" s="174">
        <f t="shared" si="94"/>
        <v>0</v>
      </c>
      <c r="BL279" s="19" t="s">
        <v>248</v>
      </c>
      <c r="BM279" s="19" t="s">
        <v>654</v>
      </c>
    </row>
    <row r="280" spans="2:65" s="1" customFormat="1" ht="25.5" customHeight="1" x14ac:dyDescent="0.15">
      <c r="B280" s="137"/>
      <c r="C280" s="166" t="s">
        <v>655</v>
      </c>
      <c r="D280" s="166" t="s">
        <v>189</v>
      </c>
      <c r="E280" s="167" t="s">
        <v>656</v>
      </c>
      <c r="F280" s="255" t="s">
        <v>657</v>
      </c>
      <c r="G280" s="255"/>
      <c r="H280" s="255"/>
      <c r="I280" s="255"/>
      <c r="J280" s="168" t="s">
        <v>235</v>
      </c>
      <c r="K280" s="169">
        <v>7.5030000000000001</v>
      </c>
      <c r="L280" s="256">
        <v>0</v>
      </c>
      <c r="M280" s="256"/>
      <c r="N280" s="257">
        <f t="shared" si="85"/>
        <v>0</v>
      </c>
      <c r="O280" s="257"/>
      <c r="P280" s="257"/>
      <c r="Q280" s="257"/>
      <c r="R280" s="140"/>
      <c r="T280" s="171" t="s">
        <v>5</v>
      </c>
      <c r="U280" s="44" t="s">
        <v>45</v>
      </c>
      <c r="V280" s="36"/>
      <c r="W280" s="172">
        <f t="shared" si="86"/>
        <v>0</v>
      </c>
      <c r="X280" s="172">
        <v>0</v>
      </c>
      <c r="Y280" s="172">
        <f t="shared" si="87"/>
        <v>0</v>
      </c>
      <c r="Z280" s="172">
        <v>0</v>
      </c>
      <c r="AA280" s="173">
        <f t="shared" si="88"/>
        <v>0</v>
      </c>
      <c r="AR280" s="19" t="s">
        <v>248</v>
      </c>
      <c r="AT280" s="19" t="s">
        <v>189</v>
      </c>
      <c r="AU280" s="19" t="s">
        <v>106</v>
      </c>
      <c r="AY280" s="19" t="s">
        <v>188</v>
      </c>
      <c r="BE280" s="114">
        <f t="shared" si="89"/>
        <v>0</v>
      </c>
      <c r="BF280" s="114">
        <f t="shared" si="90"/>
        <v>0</v>
      </c>
      <c r="BG280" s="114">
        <f t="shared" si="91"/>
        <v>0</v>
      </c>
      <c r="BH280" s="114">
        <f t="shared" si="92"/>
        <v>0</v>
      </c>
      <c r="BI280" s="114">
        <f t="shared" si="93"/>
        <v>0</v>
      </c>
      <c r="BJ280" s="19" t="s">
        <v>90</v>
      </c>
      <c r="BK280" s="174">
        <f t="shared" si="94"/>
        <v>0</v>
      </c>
      <c r="BL280" s="19" t="s">
        <v>248</v>
      </c>
      <c r="BM280" s="19" t="s">
        <v>658</v>
      </c>
    </row>
    <row r="281" spans="2:65" s="10" customFormat="1" ht="22.25" customHeight="1" x14ac:dyDescent="0.15">
      <c r="B281" s="155"/>
      <c r="C281" s="156"/>
      <c r="D281" s="165" t="s">
        <v>155</v>
      </c>
      <c r="E281" s="165"/>
      <c r="F281" s="165"/>
      <c r="G281" s="165"/>
      <c r="H281" s="165"/>
      <c r="I281" s="165"/>
      <c r="J281" s="165"/>
      <c r="K281" s="165"/>
      <c r="L281" s="165"/>
      <c r="M281" s="165"/>
      <c r="N281" s="267">
        <f>BK281</f>
        <v>0</v>
      </c>
      <c r="O281" s="268"/>
      <c r="P281" s="268"/>
      <c r="Q281" s="268"/>
      <c r="R281" s="158"/>
      <c r="T281" s="159"/>
      <c r="U281" s="156"/>
      <c r="V281" s="156"/>
      <c r="W281" s="160">
        <f>SUM(W282:W292)</f>
        <v>0</v>
      </c>
      <c r="X281" s="156"/>
      <c r="Y281" s="160">
        <f>SUM(Y282:Y292)</f>
        <v>1.3881150000000004</v>
      </c>
      <c r="Z281" s="156"/>
      <c r="AA281" s="161">
        <f>SUM(AA282:AA292)</f>
        <v>0</v>
      </c>
      <c r="AR281" s="162" t="s">
        <v>90</v>
      </c>
      <c r="AT281" s="163" t="s">
        <v>77</v>
      </c>
      <c r="AU281" s="163" t="s">
        <v>90</v>
      </c>
      <c r="AY281" s="162" t="s">
        <v>188</v>
      </c>
      <c r="BK281" s="164">
        <f>SUM(BK282:BK292)</f>
        <v>0</v>
      </c>
    </row>
    <row r="282" spans="2:65" s="1" customFormat="1" ht="25.5" customHeight="1" x14ac:dyDescent="0.15">
      <c r="B282" s="137"/>
      <c r="C282" s="166" t="s">
        <v>659</v>
      </c>
      <c r="D282" s="166" t="s">
        <v>189</v>
      </c>
      <c r="E282" s="167" t="s">
        <v>660</v>
      </c>
      <c r="F282" s="255" t="s">
        <v>661</v>
      </c>
      <c r="G282" s="255"/>
      <c r="H282" s="255"/>
      <c r="I282" s="255"/>
      <c r="J282" s="168" t="s">
        <v>220</v>
      </c>
      <c r="K282" s="169">
        <v>250</v>
      </c>
      <c r="L282" s="256">
        <v>0</v>
      </c>
      <c r="M282" s="256"/>
      <c r="N282" s="257">
        <f t="shared" ref="N282:N292" si="95">ROUND(L282*K282,3)</f>
        <v>0</v>
      </c>
      <c r="O282" s="257"/>
      <c r="P282" s="257"/>
      <c r="Q282" s="257"/>
      <c r="R282" s="140"/>
      <c r="T282" s="171" t="s">
        <v>5</v>
      </c>
      <c r="U282" s="44" t="s">
        <v>45</v>
      </c>
      <c r="V282" s="36"/>
      <c r="W282" s="172">
        <f t="shared" ref="W282:W292" si="96">V282*K282</f>
        <v>0</v>
      </c>
      <c r="X282" s="172">
        <v>5.11E-3</v>
      </c>
      <c r="Y282" s="172">
        <f t="shared" ref="Y282:Y292" si="97">X282*K282</f>
        <v>1.2775000000000001</v>
      </c>
      <c r="Z282" s="172">
        <v>0</v>
      </c>
      <c r="AA282" s="173">
        <f t="shared" ref="AA282:AA292" si="98">Z282*K282</f>
        <v>0</v>
      </c>
      <c r="AR282" s="19" t="s">
        <v>248</v>
      </c>
      <c r="AT282" s="19" t="s">
        <v>189</v>
      </c>
      <c r="AU282" s="19" t="s">
        <v>106</v>
      </c>
      <c r="AY282" s="19" t="s">
        <v>188</v>
      </c>
      <c r="BE282" s="114">
        <f t="shared" ref="BE282:BE292" si="99">IF(U282="základná",N282,0)</f>
        <v>0</v>
      </c>
      <c r="BF282" s="114">
        <f t="shared" ref="BF282:BF292" si="100">IF(U282="znížená",N282,0)</f>
        <v>0</v>
      </c>
      <c r="BG282" s="114">
        <f t="shared" ref="BG282:BG292" si="101">IF(U282="zákl. prenesená",N282,0)</f>
        <v>0</v>
      </c>
      <c r="BH282" s="114">
        <f t="shared" ref="BH282:BH292" si="102">IF(U282="zníž. prenesená",N282,0)</f>
        <v>0</v>
      </c>
      <c r="BI282" s="114">
        <f t="shared" ref="BI282:BI292" si="103">IF(U282="nulová",N282,0)</f>
        <v>0</v>
      </c>
      <c r="BJ282" s="19" t="s">
        <v>90</v>
      </c>
      <c r="BK282" s="174">
        <f t="shared" ref="BK282:BK292" si="104">ROUND(L282*K282,3)</f>
        <v>0</v>
      </c>
      <c r="BL282" s="19" t="s">
        <v>248</v>
      </c>
      <c r="BM282" s="19" t="s">
        <v>662</v>
      </c>
    </row>
    <row r="283" spans="2:65" s="1" customFormat="1" ht="38.25" customHeight="1" x14ac:dyDescent="0.15">
      <c r="B283" s="137"/>
      <c r="C283" s="166" t="s">
        <v>663</v>
      </c>
      <c r="D283" s="166" t="s">
        <v>189</v>
      </c>
      <c r="E283" s="167" t="s">
        <v>664</v>
      </c>
      <c r="F283" s="255" t="s">
        <v>665</v>
      </c>
      <c r="G283" s="255"/>
      <c r="H283" s="255"/>
      <c r="I283" s="255"/>
      <c r="J283" s="168" t="s">
        <v>362</v>
      </c>
      <c r="K283" s="169">
        <v>15.2</v>
      </c>
      <c r="L283" s="256">
        <v>0</v>
      </c>
      <c r="M283" s="256"/>
      <c r="N283" s="257">
        <f t="shared" si="95"/>
        <v>0</v>
      </c>
      <c r="O283" s="257"/>
      <c r="P283" s="257"/>
      <c r="Q283" s="257"/>
      <c r="R283" s="140"/>
      <c r="T283" s="171" t="s">
        <v>5</v>
      </c>
      <c r="U283" s="44" t="s">
        <v>45</v>
      </c>
      <c r="V283" s="36"/>
      <c r="W283" s="172">
        <f t="shared" si="96"/>
        <v>0</v>
      </c>
      <c r="X283" s="172">
        <v>7.7999999999999999E-4</v>
      </c>
      <c r="Y283" s="172">
        <f t="shared" si="97"/>
        <v>1.1855999999999998E-2</v>
      </c>
      <c r="Z283" s="172">
        <v>0</v>
      </c>
      <c r="AA283" s="173">
        <f t="shared" si="98"/>
        <v>0</v>
      </c>
      <c r="AR283" s="19" t="s">
        <v>248</v>
      </c>
      <c r="AT283" s="19" t="s">
        <v>189</v>
      </c>
      <c r="AU283" s="19" t="s">
        <v>106</v>
      </c>
      <c r="AY283" s="19" t="s">
        <v>188</v>
      </c>
      <c r="BE283" s="114">
        <f t="shared" si="99"/>
        <v>0</v>
      </c>
      <c r="BF283" s="114">
        <f t="shared" si="100"/>
        <v>0</v>
      </c>
      <c r="BG283" s="114">
        <f t="shared" si="101"/>
        <v>0</v>
      </c>
      <c r="BH283" s="114">
        <f t="shared" si="102"/>
        <v>0</v>
      </c>
      <c r="BI283" s="114">
        <f t="shared" si="103"/>
        <v>0</v>
      </c>
      <c r="BJ283" s="19" t="s">
        <v>90</v>
      </c>
      <c r="BK283" s="174">
        <f t="shared" si="104"/>
        <v>0</v>
      </c>
      <c r="BL283" s="19" t="s">
        <v>248</v>
      </c>
      <c r="BM283" s="19" t="s">
        <v>666</v>
      </c>
    </row>
    <row r="284" spans="2:65" s="1" customFormat="1" ht="38.25" customHeight="1" x14ac:dyDescent="0.15">
      <c r="B284" s="137"/>
      <c r="C284" s="166" t="s">
        <v>667</v>
      </c>
      <c r="D284" s="166" t="s">
        <v>189</v>
      </c>
      <c r="E284" s="167" t="s">
        <v>668</v>
      </c>
      <c r="F284" s="255" t="s">
        <v>669</v>
      </c>
      <c r="G284" s="255"/>
      <c r="H284" s="255"/>
      <c r="I284" s="255"/>
      <c r="J284" s="168" t="s">
        <v>362</v>
      </c>
      <c r="K284" s="169">
        <v>30.4</v>
      </c>
      <c r="L284" s="256">
        <v>0</v>
      </c>
      <c r="M284" s="256"/>
      <c r="N284" s="257">
        <f t="shared" si="95"/>
        <v>0</v>
      </c>
      <c r="O284" s="257"/>
      <c r="P284" s="257"/>
      <c r="Q284" s="257"/>
      <c r="R284" s="140"/>
      <c r="T284" s="171" t="s">
        <v>5</v>
      </c>
      <c r="U284" s="44" t="s">
        <v>45</v>
      </c>
      <c r="V284" s="36"/>
      <c r="W284" s="172">
        <f t="shared" si="96"/>
        <v>0</v>
      </c>
      <c r="X284" s="172">
        <v>4.0999999999999999E-4</v>
      </c>
      <c r="Y284" s="172">
        <f t="shared" si="97"/>
        <v>1.2463999999999999E-2</v>
      </c>
      <c r="Z284" s="172">
        <v>0</v>
      </c>
      <c r="AA284" s="173">
        <f t="shared" si="98"/>
        <v>0</v>
      </c>
      <c r="AR284" s="19" t="s">
        <v>248</v>
      </c>
      <c r="AT284" s="19" t="s">
        <v>189</v>
      </c>
      <c r="AU284" s="19" t="s">
        <v>106</v>
      </c>
      <c r="AY284" s="19" t="s">
        <v>188</v>
      </c>
      <c r="BE284" s="114">
        <f t="shared" si="99"/>
        <v>0</v>
      </c>
      <c r="BF284" s="114">
        <f t="shared" si="100"/>
        <v>0</v>
      </c>
      <c r="BG284" s="114">
        <f t="shared" si="101"/>
        <v>0</v>
      </c>
      <c r="BH284" s="114">
        <f t="shared" si="102"/>
        <v>0</v>
      </c>
      <c r="BI284" s="114">
        <f t="shared" si="103"/>
        <v>0</v>
      </c>
      <c r="BJ284" s="19" t="s">
        <v>90</v>
      </c>
      <c r="BK284" s="174">
        <f t="shared" si="104"/>
        <v>0</v>
      </c>
      <c r="BL284" s="19" t="s">
        <v>248</v>
      </c>
      <c r="BM284" s="19" t="s">
        <v>670</v>
      </c>
    </row>
    <row r="285" spans="2:65" s="1" customFormat="1" ht="25.5" customHeight="1" x14ac:dyDescent="0.15">
      <c r="B285" s="137"/>
      <c r="C285" s="166" t="s">
        <v>671</v>
      </c>
      <c r="D285" s="166" t="s">
        <v>189</v>
      </c>
      <c r="E285" s="167" t="s">
        <v>672</v>
      </c>
      <c r="F285" s="255" t="s">
        <v>673</v>
      </c>
      <c r="G285" s="255"/>
      <c r="H285" s="255"/>
      <c r="I285" s="255"/>
      <c r="J285" s="168" t="s">
        <v>362</v>
      </c>
      <c r="K285" s="169">
        <v>32.799999999999997</v>
      </c>
      <c r="L285" s="256">
        <v>0</v>
      </c>
      <c r="M285" s="256"/>
      <c r="N285" s="257">
        <f t="shared" si="95"/>
        <v>0</v>
      </c>
      <c r="O285" s="257"/>
      <c r="P285" s="257"/>
      <c r="Q285" s="257"/>
      <c r="R285" s="140"/>
      <c r="T285" s="171" t="s">
        <v>5</v>
      </c>
      <c r="U285" s="44" t="s">
        <v>45</v>
      </c>
      <c r="V285" s="36"/>
      <c r="W285" s="172">
        <f t="shared" si="96"/>
        <v>0</v>
      </c>
      <c r="X285" s="172">
        <v>3.2000000000000003E-4</v>
      </c>
      <c r="Y285" s="172">
        <f t="shared" si="97"/>
        <v>1.0496E-2</v>
      </c>
      <c r="Z285" s="172">
        <v>0</v>
      </c>
      <c r="AA285" s="173">
        <f t="shared" si="98"/>
        <v>0</v>
      </c>
      <c r="AR285" s="19" t="s">
        <v>248</v>
      </c>
      <c r="AT285" s="19" t="s">
        <v>189</v>
      </c>
      <c r="AU285" s="19" t="s">
        <v>106</v>
      </c>
      <c r="AY285" s="19" t="s">
        <v>188</v>
      </c>
      <c r="BE285" s="114">
        <f t="shared" si="99"/>
        <v>0</v>
      </c>
      <c r="BF285" s="114">
        <f t="shared" si="100"/>
        <v>0</v>
      </c>
      <c r="BG285" s="114">
        <f t="shared" si="101"/>
        <v>0</v>
      </c>
      <c r="BH285" s="114">
        <f t="shared" si="102"/>
        <v>0</v>
      </c>
      <c r="BI285" s="114">
        <f t="shared" si="103"/>
        <v>0</v>
      </c>
      <c r="BJ285" s="19" t="s">
        <v>90</v>
      </c>
      <c r="BK285" s="174">
        <f t="shared" si="104"/>
        <v>0</v>
      </c>
      <c r="BL285" s="19" t="s">
        <v>248</v>
      </c>
      <c r="BM285" s="19" t="s">
        <v>674</v>
      </c>
    </row>
    <row r="286" spans="2:65" s="1" customFormat="1" ht="38.25" customHeight="1" x14ac:dyDescent="0.15">
      <c r="B286" s="137"/>
      <c r="C286" s="166" t="s">
        <v>479</v>
      </c>
      <c r="D286" s="166" t="s">
        <v>189</v>
      </c>
      <c r="E286" s="167" t="s">
        <v>675</v>
      </c>
      <c r="F286" s="255" t="s">
        <v>676</v>
      </c>
      <c r="G286" s="255"/>
      <c r="H286" s="255"/>
      <c r="I286" s="255"/>
      <c r="J286" s="168" t="s">
        <v>362</v>
      </c>
      <c r="K286" s="169">
        <v>6.6</v>
      </c>
      <c r="L286" s="256">
        <v>0</v>
      </c>
      <c r="M286" s="256"/>
      <c r="N286" s="257">
        <f t="shared" si="95"/>
        <v>0</v>
      </c>
      <c r="O286" s="257"/>
      <c r="P286" s="257"/>
      <c r="Q286" s="257"/>
      <c r="R286" s="140"/>
      <c r="T286" s="171" t="s">
        <v>5</v>
      </c>
      <c r="U286" s="44" t="s">
        <v>45</v>
      </c>
      <c r="V286" s="36"/>
      <c r="W286" s="172">
        <f t="shared" si="96"/>
        <v>0</v>
      </c>
      <c r="X286" s="172">
        <v>5.1999999999999995E-4</v>
      </c>
      <c r="Y286" s="172">
        <f t="shared" si="97"/>
        <v>3.4319999999999997E-3</v>
      </c>
      <c r="Z286" s="172">
        <v>0</v>
      </c>
      <c r="AA286" s="173">
        <f t="shared" si="98"/>
        <v>0</v>
      </c>
      <c r="AR286" s="19" t="s">
        <v>248</v>
      </c>
      <c r="AT286" s="19" t="s">
        <v>189</v>
      </c>
      <c r="AU286" s="19" t="s">
        <v>106</v>
      </c>
      <c r="AY286" s="19" t="s">
        <v>188</v>
      </c>
      <c r="BE286" s="114">
        <f t="shared" si="99"/>
        <v>0</v>
      </c>
      <c r="BF286" s="114">
        <f t="shared" si="100"/>
        <v>0</v>
      </c>
      <c r="BG286" s="114">
        <f t="shared" si="101"/>
        <v>0</v>
      </c>
      <c r="BH286" s="114">
        <f t="shared" si="102"/>
        <v>0</v>
      </c>
      <c r="BI286" s="114">
        <f t="shared" si="103"/>
        <v>0</v>
      </c>
      <c r="BJ286" s="19" t="s">
        <v>90</v>
      </c>
      <c r="BK286" s="174">
        <f t="shared" si="104"/>
        <v>0</v>
      </c>
      <c r="BL286" s="19" t="s">
        <v>248</v>
      </c>
      <c r="BM286" s="19" t="s">
        <v>677</v>
      </c>
    </row>
    <row r="287" spans="2:65" s="1" customFormat="1" ht="25.5" customHeight="1" x14ac:dyDescent="0.15">
      <c r="B287" s="137"/>
      <c r="C287" s="166" t="s">
        <v>678</v>
      </c>
      <c r="D287" s="166" t="s">
        <v>189</v>
      </c>
      <c r="E287" s="167" t="s">
        <v>679</v>
      </c>
      <c r="F287" s="255" t="s">
        <v>680</v>
      </c>
      <c r="G287" s="255"/>
      <c r="H287" s="255"/>
      <c r="I287" s="255"/>
      <c r="J287" s="168" t="s">
        <v>362</v>
      </c>
      <c r="K287" s="169">
        <v>30.4</v>
      </c>
      <c r="L287" s="256">
        <v>0</v>
      </c>
      <c r="M287" s="256"/>
      <c r="N287" s="257">
        <f t="shared" si="95"/>
        <v>0</v>
      </c>
      <c r="O287" s="257"/>
      <c r="P287" s="257"/>
      <c r="Q287" s="257"/>
      <c r="R287" s="140"/>
      <c r="T287" s="171" t="s">
        <v>5</v>
      </c>
      <c r="U287" s="44" t="s">
        <v>45</v>
      </c>
      <c r="V287" s="36"/>
      <c r="W287" s="172">
        <f t="shared" si="96"/>
        <v>0</v>
      </c>
      <c r="X287" s="172">
        <v>1E-3</v>
      </c>
      <c r="Y287" s="172">
        <f t="shared" si="97"/>
        <v>3.04E-2</v>
      </c>
      <c r="Z287" s="172">
        <v>0</v>
      </c>
      <c r="AA287" s="173">
        <f t="shared" si="98"/>
        <v>0</v>
      </c>
      <c r="AR287" s="19" t="s">
        <v>248</v>
      </c>
      <c r="AT287" s="19" t="s">
        <v>189</v>
      </c>
      <c r="AU287" s="19" t="s">
        <v>106</v>
      </c>
      <c r="AY287" s="19" t="s">
        <v>188</v>
      </c>
      <c r="BE287" s="114">
        <f t="shared" si="99"/>
        <v>0</v>
      </c>
      <c r="BF287" s="114">
        <f t="shared" si="100"/>
        <v>0</v>
      </c>
      <c r="BG287" s="114">
        <f t="shared" si="101"/>
        <v>0</v>
      </c>
      <c r="BH287" s="114">
        <f t="shared" si="102"/>
        <v>0</v>
      </c>
      <c r="BI287" s="114">
        <f t="shared" si="103"/>
        <v>0</v>
      </c>
      <c r="BJ287" s="19" t="s">
        <v>90</v>
      </c>
      <c r="BK287" s="174">
        <f t="shared" si="104"/>
        <v>0</v>
      </c>
      <c r="BL287" s="19" t="s">
        <v>248</v>
      </c>
      <c r="BM287" s="19" t="s">
        <v>681</v>
      </c>
    </row>
    <row r="288" spans="2:65" s="1" customFormat="1" ht="25.5" customHeight="1" x14ac:dyDescent="0.15">
      <c r="B288" s="137"/>
      <c r="C288" s="166" t="s">
        <v>682</v>
      </c>
      <c r="D288" s="166" t="s">
        <v>189</v>
      </c>
      <c r="E288" s="167" t="s">
        <v>683</v>
      </c>
      <c r="F288" s="255" t="s">
        <v>684</v>
      </c>
      <c r="G288" s="255"/>
      <c r="H288" s="255"/>
      <c r="I288" s="255"/>
      <c r="J288" s="168" t="s">
        <v>210</v>
      </c>
      <c r="K288" s="169">
        <v>2</v>
      </c>
      <c r="L288" s="256">
        <v>0</v>
      </c>
      <c r="M288" s="256"/>
      <c r="N288" s="257">
        <f t="shared" si="95"/>
        <v>0</v>
      </c>
      <c r="O288" s="257"/>
      <c r="P288" s="257"/>
      <c r="Q288" s="257"/>
      <c r="R288" s="140"/>
      <c r="T288" s="171" t="s">
        <v>5</v>
      </c>
      <c r="U288" s="44" t="s">
        <v>45</v>
      </c>
      <c r="V288" s="36"/>
      <c r="W288" s="172">
        <f t="shared" si="96"/>
        <v>0</v>
      </c>
      <c r="X288" s="172">
        <v>1.1E-4</v>
      </c>
      <c r="Y288" s="172">
        <f t="shared" si="97"/>
        <v>2.2000000000000001E-4</v>
      </c>
      <c r="Z288" s="172">
        <v>0</v>
      </c>
      <c r="AA288" s="173">
        <f t="shared" si="98"/>
        <v>0</v>
      </c>
      <c r="AR288" s="19" t="s">
        <v>248</v>
      </c>
      <c r="AT288" s="19" t="s">
        <v>189</v>
      </c>
      <c r="AU288" s="19" t="s">
        <v>106</v>
      </c>
      <c r="AY288" s="19" t="s">
        <v>188</v>
      </c>
      <c r="BE288" s="114">
        <f t="shared" si="99"/>
        <v>0</v>
      </c>
      <c r="BF288" s="114">
        <f t="shared" si="100"/>
        <v>0</v>
      </c>
      <c r="BG288" s="114">
        <f t="shared" si="101"/>
        <v>0</v>
      </c>
      <c r="BH288" s="114">
        <f t="shared" si="102"/>
        <v>0</v>
      </c>
      <c r="BI288" s="114">
        <f t="shared" si="103"/>
        <v>0</v>
      </c>
      <c r="BJ288" s="19" t="s">
        <v>90</v>
      </c>
      <c r="BK288" s="174">
        <f t="shared" si="104"/>
        <v>0</v>
      </c>
      <c r="BL288" s="19" t="s">
        <v>248</v>
      </c>
      <c r="BM288" s="19" t="s">
        <v>685</v>
      </c>
    </row>
    <row r="289" spans="2:65" s="1" customFormat="1" ht="25.5" customHeight="1" x14ac:dyDescent="0.15">
      <c r="B289" s="137"/>
      <c r="C289" s="166" t="s">
        <v>686</v>
      </c>
      <c r="D289" s="166" t="s">
        <v>189</v>
      </c>
      <c r="E289" s="167" t="s">
        <v>687</v>
      </c>
      <c r="F289" s="255" t="s">
        <v>688</v>
      </c>
      <c r="G289" s="255"/>
      <c r="H289" s="255"/>
      <c r="I289" s="255"/>
      <c r="J289" s="168" t="s">
        <v>362</v>
      </c>
      <c r="K289" s="169">
        <v>9</v>
      </c>
      <c r="L289" s="256">
        <v>0</v>
      </c>
      <c r="M289" s="256"/>
      <c r="N289" s="257">
        <f t="shared" si="95"/>
        <v>0</v>
      </c>
      <c r="O289" s="257"/>
      <c r="P289" s="257"/>
      <c r="Q289" s="257"/>
      <c r="R289" s="140"/>
      <c r="T289" s="171" t="s">
        <v>5</v>
      </c>
      <c r="U289" s="44" t="s">
        <v>45</v>
      </c>
      <c r="V289" s="36"/>
      <c r="W289" s="172">
        <f t="shared" si="96"/>
        <v>0</v>
      </c>
      <c r="X289" s="172">
        <v>3.5899999999999999E-3</v>
      </c>
      <c r="Y289" s="172">
        <f t="shared" si="97"/>
        <v>3.2309999999999998E-2</v>
      </c>
      <c r="Z289" s="172">
        <v>0</v>
      </c>
      <c r="AA289" s="173">
        <f t="shared" si="98"/>
        <v>0</v>
      </c>
      <c r="AR289" s="19" t="s">
        <v>248</v>
      </c>
      <c r="AT289" s="19" t="s">
        <v>189</v>
      </c>
      <c r="AU289" s="19" t="s">
        <v>106</v>
      </c>
      <c r="AY289" s="19" t="s">
        <v>188</v>
      </c>
      <c r="BE289" s="114">
        <f t="shared" si="99"/>
        <v>0</v>
      </c>
      <c r="BF289" s="114">
        <f t="shared" si="100"/>
        <v>0</v>
      </c>
      <c r="BG289" s="114">
        <f t="shared" si="101"/>
        <v>0</v>
      </c>
      <c r="BH289" s="114">
        <f t="shared" si="102"/>
        <v>0</v>
      </c>
      <c r="BI289" s="114">
        <f t="shared" si="103"/>
        <v>0</v>
      </c>
      <c r="BJ289" s="19" t="s">
        <v>90</v>
      </c>
      <c r="BK289" s="174">
        <f t="shared" si="104"/>
        <v>0</v>
      </c>
      <c r="BL289" s="19" t="s">
        <v>248</v>
      </c>
      <c r="BM289" s="19" t="s">
        <v>689</v>
      </c>
    </row>
    <row r="290" spans="2:65" s="1" customFormat="1" ht="25.5" customHeight="1" x14ac:dyDescent="0.15">
      <c r="B290" s="137"/>
      <c r="C290" s="166" t="s">
        <v>690</v>
      </c>
      <c r="D290" s="166" t="s">
        <v>189</v>
      </c>
      <c r="E290" s="167" t="s">
        <v>691</v>
      </c>
      <c r="F290" s="255" t="s">
        <v>692</v>
      </c>
      <c r="G290" s="255"/>
      <c r="H290" s="255"/>
      <c r="I290" s="255"/>
      <c r="J290" s="168" t="s">
        <v>362</v>
      </c>
      <c r="K290" s="169">
        <v>20.100000000000001</v>
      </c>
      <c r="L290" s="256">
        <v>0</v>
      </c>
      <c r="M290" s="256"/>
      <c r="N290" s="257">
        <f t="shared" si="95"/>
        <v>0</v>
      </c>
      <c r="O290" s="257"/>
      <c r="P290" s="257"/>
      <c r="Q290" s="257"/>
      <c r="R290" s="140"/>
      <c r="T290" s="171" t="s">
        <v>5</v>
      </c>
      <c r="U290" s="44" t="s">
        <v>45</v>
      </c>
      <c r="V290" s="36"/>
      <c r="W290" s="172">
        <f t="shared" si="96"/>
        <v>0</v>
      </c>
      <c r="X290" s="172">
        <v>3.6999999999999999E-4</v>
      </c>
      <c r="Y290" s="172">
        <f t="shared" si="97"/>
        <v>7.437E-3</v>
      </c>
      <c r="Z290" s="172">
        <v>0</v>
      </c>
      <c r="AA290" s="173">
        <f t="shared" si="98"/>
        <v>0</v>
      </c>
      <c r="AR290" s="19" t="s">
        <v>248</v>
      </c>
      <c r="AT290" s="19" t="s">
        <v>189</v>
      </c>
      <c r="AU290" s="19" t="s">
        <v>106</v>
      </c>
      <c r="AY290" s="19" t="s">
        <v>188</v>
      </c>
      <c r="BE290" s="114">
        <f t="shared" si="99"/>
        <v>0</v>
      </c>
      <c r="BF290" s="114">
        <f t="shared" si="100"/>
        <v>0</v>
      </c>
      <c r="BG290" s="114">
        <f t="shared" si="101"/>
        <v>0</v>
      </c>
      <c r="BH290" s="114">
        <f t="shared" si="102"/>
        <v>0</v>
      </c>
      <c r="BI290" s="114">
        <f t="shared" si="103"/>
        <v>0</v>
      </c>
      <c r="BJ290" s="19" t="s">
        <v>90</v>
      </c>
      <c r="BK290" s="174">
        <f t="shared" si="104"/>
        <v>0</v>
      </c>
      <c r="BL290" s="19" t="s">
        <v>248</v>
      </c>
      <c r="BM290" s="19" t="s">
        <v>693</v>
      </c>
    </row>
    <row r="291" spans="2:65" s="1" customFormat="1" ht="25.5" customHeight="1" x14ac:dyDescent="0.15">
      <c r="B291" s="137"/>
      <c r="C291" s="175" t="s">
        <v>694</v>
      </c>
      <c r="D291" s="175" t="s">
        <v>213</v>
      </c>
      <c r="E291" s="176" t="s">
        <v>695</v>
      </c>
      <c r="F291" s="258" t="s">
        <v>696</v>
      </c>
      <c r="G291" s="258"/>
      <c r="H291" s="258"/>
      <c r="I291" s="258"/>
      <c r="J291" s="177" t="s">
        <v>210</v>
      </c>
      <c r="K291" s="178">
        <v>40</v>
      </c>
      <c r="L291" s="259">
        <v>0</v>
      </c>
      <c r="M291" s="259"/>
      <c r="N291" s="260">
        <f t="shared" si="95"/>
        <v>0</v>
      </c>
      <c r="O291" s="257"/>
      <c r="P291" s="257"/>
      <c r="Q291" s="257"/>
      <c r="R291" s="140"/>
      <c r="T291" s="171" t="s">
        <v>5</v>
      </c>
      <c r="U291" s="44" t="s">
        <v>45</v>
      </c>
      <c r="V291" s="36"/>
      <c r="W291" s="172">
        <f t="shared" si="96"/>
        <v>0</v>
      </c>
      <c r="X291" s="172">
        <v>5.0000000000000002E-5</v>
      </c>
      <c r="Y291" s="172">
        <f t="shared" si="97"/>
        <v>2E-3</v>
      </c>
      <c r="Z291" s="172">
        <v>0</v>
      </c>
      <c r="AA291" s="173">
        <f t="shared" si="98"/>
        <v>0</v>
      </c>
      <c r="AR291" s="19" t="s">
        <v>311</v>
      </c>
      <c r="AT291" s="19" t="s">
        <v>213</v>
      </c>
      <c r="AU291" s="19" t="s">
        <v>106</v>
      </c>
      <c r="AY291" s="19" t="s">
        <v>188</v>
      </c>
      <c r="BE291" s="114">
        <f t="shared" si="99"/>
        <v>0</v>
      </c>
      <c r="BF291" s="114">
        <f t="shared" si="100"/>
        <v>0</v>
      </c>
      <c r="BG291" s="114">
        <f t="shared" si="101"/>
        <v>0</v>
      </c>
      <c r="BH291" s="114">
        <f t="shared" si="102"/>
        <v>0</v>
      </c>
      <c r="BI291" s="114">
        <f t="shared" si="103"/>
        <v>0</v>
      </c>
      <c r="BJ291" s="19" t="s">
        <v>90</v>
      </c>
      <c r="BK291" s="174">
        <f t="shared" si="104"/>
        <v>0</v>
      </c>
      <c r="BL291" s="19" t="s">
        <v>248</v>
      </c>
      <c r="BM291" s="19" t="s">
        <v>697</v>
      </c>
    </row>
    <row r="292" spans="2:65" s="1" customFormat="1" ht="25.5" customHeight="1" x14ac:dyDescent="0.15">
      <c r="B292" s="137"/>
      <c r="C292" s="166" t="s">
        <v>698</v>
      </c>
      <c r="D292" s="166" t="s">
        <v>189</v>
      </c>
      <c r="E292" s="167" t="s">
        <v>699</v>
      </c>
      <c r="F292" s="255" t="s">
        <v>700</v>
      </c>
      <c r="G292" s="255"/>
      <c r="H292" s="255"/>
      <c r="I292" s="255"/>
      <c r="J292" s="168" t="s">
        <v>235</v>
      </c>
      <c r="K292" s="169">
        <v>1.3879999999999999</v>
      </c>
      <c r="L292" s="256">
        <v>0</v>
      </c>
      <c r="M292" s="256"/>
      <c r="N292" s="257">
        <f t="shared" si="95"/>
        <v>0</v>
      </c>
      <c r="O292" s="257"/>
      <c r="P292" s="257"/>
      <c r="Q292" s="257"/>
      <c r="R292" s="140"/>
      <c r="T292" s="171" t="s">
        <v>5</v>
      </c>
      <c r="U292" s="44" t="s">
        <v>45</v>
      </c>
      <c r="V292" s="36"/>
      <c r="W292" s="172">
        <f t="shared" si="96"/>
        <v>0</v>
      </c>
      <c r="X292" s="172">
        <v>0</v>
      </c>
      <c r="Y292" s="172">
        <f t="shared" si="97"/>
        <v>0</v>
      </c>
      <c r="Z292" s="172">
        <v>0</v>
      </c>
      <c r="AA292" s="173">
        <f t="shared" si="98"/>
        <v>0</v>
      </c>
      <c r="AR292" s="19" t="s">
        <v>248</v>
      </c>
      <c r="AT292" s="19" t="s">
        <v>189</v>
      </c>
      <c r="AU292" s="19" t="s">
        <v>106</v>
      </c>
      <c r="AY292" s="19" t="s">
        <v>188</v>
      </c>
      <c r="BE292" s="114">
        <f t="shared" si="99"/>
        <v>0</v>
      </c>
      <c r="BF292" s="114">
        <f t="shared" si="100"/>
        <v>0</v>
      </c>
      <c r="BG292" s="114">
        <f t="shared" si="101"/>
        <v>0</v>
      </c>
      <c r="BH292" s="114">
        <f t="shared" si="102"/>
        <v>0</v>
      </c>
      <c r="BI292" s="114">
        <f t="shared" si="103"/>
        <v>0</v>
      </c>
      <c r="BJ292" s="19" t="s">
        <v>90</v>
      </c>
      <c r="BK292" s="174">
        <f t="shared" si="104"/>
        <v>0</v>
      </c>
      <c r="BL292" s="19" t="s">
        <v>248</v>
      </c>
      <c r="BM292" s="19" t="s">
        <v>701</v>
      </c>
    </row>
    <row r="293" spans="2:65" s="10" customFormat="1" ht="22.25" customHeight="1" x14ac:dyDescent="0.15">
      <c r="B293" s="155"/>
      <c r="C293" s="156"/>
      <c r="D293" s="165" t="s">
        <v>156</v>
      </c>
      <c r="E293" s="165"/>
      <c r="F293" s="165"/>
      <c r="G293" s="165"/>
      <c r="H293" s="165"/>
      <c r="I293" s="165"/>
      <c r="J293" s="165"/>
      <c r="K293" s="165"/>
      <c r="L293" s="165"/>
      <c r="M293" s="165"/>
      <c r="N293" s="267">
        <f>BK293</f>
        <v>0</v>
      </c>
      <c r="O293" s="268"/>
      <c r="P293" s="268"/>
      <c r="Q293" s="268"/>
      <c r="R293" s="158"/>
      <c r="T293" s="159"/>
      <c r="U293" s="156"/>
      <c r="V293" s="156"/>
      <c r="W293" s="160">
        <f>SUM(W294:W298)</f>
        <v>0</v>
      </c>
      <c r="X293" s="156"/>
      <c r="Y293" s="160">
        <f>SUM(Y294:Y298)</f>
        <v>8.4872000000000003E-2</v>
      </c>
      <c r="Z293" s="156"/>
      <c r="AA293" s="161">
        <f>SUM(AA294:AA298)</f>
        <v>0</v>
      </c>
      <c r="AR293" s="162" t="s">
        <v>90</v>
      </c>
      <c r="AT293" s="163" t="s">
        <v>77</v>
      </c>
      <c r="AU293" s="163" t="s">
        <v>90</v>
      </c>
      <c r="AY293" s="162" t="s">
        <v>188</v>
      </c>
      <c r="BK293" s="164">
        <f>SUM(BK294:BK298)</f>
        <v>0</v>
      </c>
    </row>
    <row r="294" spans="2:65" s="1" customFormat="1" ht="25.5" customHeight="1" x14ac:dyDescent="0.15">
      <c r="B294" s="137"/>
      <c r="C294" s="166" t="s">
        <v>702</v>
      </c>
      <c r="D294" s="166" t="s">
        <v>189</v>
      </c>
      <c r="E294" s="167" t="s">
        <v>703</v>
      </c>
      <c r="F294" s="255" t="s">
        <v>704</v>
      </c>
      <c r="G294" s="255"/>
      <c r="H294" s="255"/>
      <c r="I294" s="255"/>
      <c r="J294" s="168" t="s">
        <v>210</v>
      </c>
      <c r="K294" s="169">
        <v>1</v>
      </c>
      <c r="L294" s="256">
        <v>0</v>
      </c>
      <c r="M294" s="256"/>
      <c r="N294" s="257">
        <f>ROUND(L294*K294,3)</f>
        <v>0</v>
      </c>
      <c r="O294" s="257"/>
      <c r="P294" s="257"/>
      <c r="Q294" s="257"/>
      <c r="R294" s="140"/>
      <c r="T294" s="171" t="s">
        <v>5</v>
      </c>
      <c r="U294" s="44" t="s">
        <v>45</v>
      </c>
      <c r="V294" s="36"/>
      <c r="W294" s="172">
        <f>V294*K294</f>
        <v>0</v>
      </c>
      <c r="X294" s="172">
        <v>4.8000000000000001E-4</v>
      </c>
      <c r="Y294" s="172">
        <f>X294*K294</f>
        <v>4.8000000000000001E-4</v>
      </c>
      <c r="Z294" s="172">
        <v>0</v>
      </c>
      <c r="AA294" s="173">
        <f>Z294*K294</f>
        <v>0</v>
      </c>
      <c r="AR294" s="19" t="s">
        <v>248</v>
      </c>
      <c r="AT294" s="19" t="s">
        <v>189</v>
      </c>
      <c r="AU294" s="19" t="s">
        <v>106</v>
      </c>
      <c r="AY294" s="19" t="s">
        <v>188</v>
      </c>
      <c r="BE294" s="114">
        <f>IF(U294="základná",N294,0)</f>
        <v>0</v>
      </c>
      <c r="BF294" s="114">
        <f>IF(U294="znížená",N294,0)</f>
        <v>0</v>
      </c>
      <c r="BG294" s="114">
        <f>IF(U294="zákl. prenesená",N294,0)</f>
        <v>0</v>
      </c>
      <c r="BH294" s="114">
        <f>IF(U294="zníž. prenesená",N294,0)</f>
        <v>0</v>
      </c>
      <c r="BI294" s="114">
        <f>IF(U294="nulová",N294,0)</f>
        <v>0</v>
      </c>
      <c r="BJ294" s="19" t="s">
        <v>90</v>
      </c>
      <c r="BK294" s="174">
        <f>ROUND(L294*K294,3)</f>
        <v>0</v>
      </c>
      <c r="BL294" s="19" t="s">
        <v>248</v>
      </c>
      <c r="BM294" s="19" t="s">
        <v>705</v>
      </c>
    </row>
    <row r="295" spans="2:65" s="1" customFormat="1" ht="25.5" customHeight="1" x14ac:dyDescent="0.15">
      <c r="B295" s="137"/>
      <c r="C295" s="175" t="s">
        <v>706</v>
      </c>
      <c r="D295" s="175" t="s">
        <v>213</v>
      </c>
      <c r="E295" s="176" t="s">
        <v>707</v>
      </c>
      <c r="F295" s="258" t="s">
        <v>708</v>
      </c>
      <c r="G295" s="258"/>
      <c r="H295" s="258"/>
      <c r="I295" s="258"/>
      <c r="J295" s="177" t="s">
        <v>210</v>
      </c>
      <c r="K295" s="178">
        <v>1</v>
      </c>
      <c r="L295" s="259">
        <v>0</v>
      </c>
      <c r="M295" s="259"/>
      <c r="N295" s="260">
        <f>ROUND(L295*K295,3)</f>
        <v>0</v>
      </c>
      <c r="O295" s="257"/>
      <c r="P295" s="257"/>
      <c r="Q295" s="257"/>
      <c r="R295" s="140"/>
      <c r="T295" s="171" t="s">
        <v>5</v>
      </c>
      <c r="U295" s="44" t="s">
        <v>45</v>
      </c>
      <c r="V295" s="36"/>
      <c r="W295" s="172">
        <f>V295*K295</f>
        <v>0</v>
      </c>
      <c r="X295" s="172">
        <v>2.5340000000000001E-2</v>
      </c>
      <c r="Y295" s="172">
        <f>X295*K295</f>
        <v>2.5340000000000001E-2</v>
      </c>
      <c r="Z295" s="172">
        <v>0</v>
      </c>
      <c r="AA295" s="173">
        <f>Z295*K295</f>
        <v>0</v>
      </c>
      <c r="AR295" s="19" t="s">
        <v>311</v>
      </c>
      <c r="AT295" s="19" t="s">
        <v>213</v>
      </c>
      <c r="AU295" s="19" t="s">
        <v>106</v>
      </c>
      <c r="AY295" s="19" t="s">
        <v>188</v>
      </c>
      <c r="BE295" s="114">
        <f>IF(U295="základná",N295,0)</f>
        <v>0</v>
      </c>
      <c r="BF295" s="114">
        <f>IF(U295="znížená",N295,0)</f>
        <v>0</v>
      </c>
      <c r="BG295" s="114">
        <f>IF(U295="zákl. prenesená",N295,0)</f>
        <v>0</v>
      </c>
      <c r="BH295" s="114">
        <f>IF(U295="zníž. prenesená",N295,0)</f>
        <v>0</v>
      </c>
      <c r="BI295" s="114">
        <f>IF(U295="nulová",N295,0)</f>
        <v>0</v>
      </c>
      <c r="BJ295" s="19" t="s">
        <v>90</v>
      </c>
      <c r="BK295" s="174">
        <f>ROUND(L295*K295,3)</f>
        <v>0</v>
      </c>
      <c r="BL295" s="19" t="s">
        <v>248</v>
      </c>
      <c r="BM295" s="19" t="s">
        <v>709</v>
      </c>
    </row>
    <row r="296" spans="2:65" s="1" customFormat="1" ht="16.5" customHeight="1" x14ac:dyDescent="0.15">
      <c r="B296" s="137"/>
      <c r="C296" s="166" t="s">
        <v>710</v>
      </c>
      <c r="D296" s="166" t="s">
        <v>189</v>
      </c>
      <c r="E296" s="167" t="s">
        <v>711</v>
      </c>
      <c r="F296" s="255" t="s">
        <v>712</v>
      </c>
      <c r="G296" s="255"/>
      <c r="H296" s="255"/>
      <c r="I296" s="255"/>
      <c r="J296" s="168" t="s">
        <v>362</v>
      </c>
      <c r="K296" s="169">
        <v>30.4</v>
      </c>
      <c r="L296" s="256">
        <v>0</v>
      </c>
      <c r="M296" s="256"/>
      <c r="N296" s="257">
        <f>ROUND(L296*K296,3)</f>
        <v>0</v>
      </c>
      <c r="O296" s="257"/>
      <c r="P296" s="257"/>
      <c r="Q296" s="257"/>
      <c r="R296" s="140"/>
      <c r="T296" s="171" t="s">
        <v>5</v>
      </c>
      <c r="U296" s="44" t="s">
        <v>45</v>
      </c>
      <c r="V296" s="36"/>
      <c r="W296" s="172">
        <f>V296*K296</f>
        <v>0</v>
      </c>
      <c r="X296" s="172">
        <v>3.8000000000000002E-4</v>
      </c>
      <c r="Y296" s="172">
        <f>X296*K296</f>
        <v>1.1552E-2</v>
      </c>
      <c r="Z296" s="172">
        <v>0</v>
      </c>
      <c r="AA296" s="173">
        <f>Z296*K296</f>
        <v>0</v>
      </c>
      <c r="AR296" s="19" t="s">
        <v>248</v>
      </c>
      <c r="AT296" s="19" t="s">
        <v>189</v>
      </c>
      <c r="AU296" s="19" t="s">
        <v>106</v>
      </c>
      <c r="AY296" s="19" t="s">
        <v>188</v>
      </c>
      <c r="BE296" s="114">
        <f>IF(U296="základná",N296,0)</f>
        <v>0</v>
      </c>
      <c r="BF296" s="114">
        <f>IF(U296="znížená",N296,0)</f>
        <v>0</v>
      </c>
      <c r="BG296" s="114">
        <f>IF(U296="zákl. prenesená",N296,0)</f>
        <v>0</v>
      </c>
      <c r="BH296" s="114">
        <f>IF(U296="zníž. prenesená",N296,0)</f>
        <v>0</v>
      </c>
      <c r="BI296" s="114">
        <f>IF(U296="nulová",N296,0)</f>
        <v>0</v>
      </c>
      <c r="BJ296" s="19" t="s">
        <v>90</v>
      </c>
      <c r="BK296" s="174">
        <f>ROUND(L296*K296,3)</f>
        <v>0</v>
      </c>
      <c r="BL296" s="19" t="s">
        <v>248</v>
      </c>
      <c r="BM296" s="19" t="s">
        <v>713</v>
      </c>
    </row>
    <row r="297" spans="2:65" s="1" customFormat="1" ht="25.5" customHeight="1" x14ac:dyDescent="0.15">
      <c r="B297" s="137"/>
      <c r="C297" s="166" t="s">
        <v>714</v>
      </c>
      <c r="D297" s="166" t="s">
        <v>189</v>
      </c>
      <c r="E297" s="167" t="s">
        <v>715</v>
      </c>
      <c r="F297" s="255" t="s">
        <v>716</v>
      </c>
      <c r="G297" s="255"/>
      <c r="H297" s="255"/>
      <c r="I297" s="255"/>
      <c r="J297" s="168" t="s">
        <v>220</v>
      </c>
      <c r="K297" s="169">
        <v>250</v>
      </c>
      <c r="L297" s="256">
        <v>0</v>
      </c>
      <c r="M297" s="256"/>
      <c r="N297" s="257">
        <f>ROUND(L297*K297,3)</f>
        <v>0</v>
      </c>
      <c r="O297" s="257"/>
      <c r="P297" s="257"/>
      <c r="Q297" s="257"/>
      <c r="R297" s="140"/>
      <c r="T297" s="171" t="s">
        <v>5</v>
      </c>
      <c r="U297" s="44" t="s">
        <v>45</v>
      </c>
      <c r="V297" s="36"/>
      <c r="W297" s="172">
        <f>V297*K297</f>
        <v>0</v>
      </c>
      <c r="X297" s="172">
        <v>1.9000000000000001E-4</v>
      </c>
      <c r="Y297" s="172">
        <f>X297*K297</f>
        <v>4.7500000000000001E-2</v>
      </c>
      <c r="Z297" s="172">
        <v>0</v>
      </c>
      <c r="AA297" s="173">
        <f>Z297*K297</f>
        <v>0</v>
      </c>
      <c r="AR297" s="19" t="s">
        <v>248</v>
      </c>
      <c r="AT297" s="19" t="s">
        <v>189</v>
      </c>
      <c r="AU297" s="19" t="s">
        <v>106</v>
      </c>
      <c r="AY297" s="19" t="s">
        <v>188</v>
      </c>
      <c r="BE297" s="114">
        <f>IF(U297="základná",N297,0)</f>
        <v>0</v>
      </c>
      <c r="BF297" s="114">
        <f>IF(U297="znížená",N297,0)</f>
        <v>0</v>
      </c>
      <c r="BG297" s="114">
        <f>IF(U297="zákl. prenesená",N297,0)</f>
        <v>0</v>
      </c>
      <c r="BH297" s="114">
        <f>IF(U297="zníž. prenesená",N297,0)</f>
        <v>0</v>
      </c>
      <c r="BI297" s="114">
        <f>IF(U297="nulová",N297,0)</f>
        <v>0</v>
      </c>
      <c r="BJ297" s="19" t="s">
        <v>90</v>
      </c>
      <c r="BK297" s="174">
        <f>ROUND(L297*K297,3)</f>
        <v>0</v>
      </c>
      <c r="BL297" s="19" t="s">
        <v>248</v>
      </c>
      <c r="BM297" s="19" t="s">
        <v>717</v>
      </c>
    </row>
    <row r="298" spans="2:65" s="1" customFormat="1" ht="25.5" customHeight="1" x14ac:dyDescent="0.15">
      <c r="B298" s="137"/>
      <c r="C298" s="166" t="s">
        <v>718</v>
      </c>
      <c r="D298" s="166" t="s">
        <v>189</v>
      </c>
      <c r="E298" s="167" t="s">
        <v>719</v>
      </c>
      <c r="F298" s="255" t="s">
        <v>720</v>
      </c>
      <c r="G298" s="255"/>
      <c r="H298" s="255"/>
      <c r="I298" s="255"/>
      <c r="J298" s="168" t="s">
        <v>235</v>
      </c>
      <c r="K298" s="169">
        <v>8.5000000000000006E-2</v>
      </c>
      <c r="L298" s="256">
        <v>0</v>
      </c>
      <c r="M298" s="256"/>
      <c r="N298" s="257">
        <f>ROUND(L298*K298,3)</f>
        <v>0</v>
      </c>
      <c r="O298" s="257"/>
      <c r="P298" s="257"/>
      <c r="Q298" s="257"/>
      <c r="R298" s="140"/>
      <c r="T298" s="171" t="s">
        <v>5</v>
      </c>
      <c r="U298" s="44" t="s">
        <v>45</v>
      </c>
      <c r="V298" s="36"/>
      <c r="W298" s="172">
        <f>V298*K298</f>
        <v>0</v>
      </c>
      <c r="X298" s="172">
        <v>0</v>
      </c>
      <c r="Y298" s="172">
        <f>X298*K298</f>
        <v>0</v>
      </c>
      <c r="Z298" s="172">
        <v>0</v>
      </c>
      <c r="AA298" s="173">
        <f>Z298*K298</f>
        <v>0</v>
      </c>
      <c r="AR298" s="19" t="s">
        <v>248</v>
      </c>
      <c r="AT298" s="19" t="s">
        <v>189</v>
      </c>
      <c r="AU298" s="19" t="s">
        <v>106</v>
      </c>
      <c r="AY298" s="19" t="s">
        <v>188</v>
      </c>
      <c r="BE298" s="114">
        <f>IF(U298="základná",N298,0)</f>
        <v>0</v>
      </c>
      <c r="BF298" s="114">
        <f>IF(U298="znížená",N298,0)</f>
        <v>0</v>
      </c>
      <c r="BG298" s="114">
        <f>IF(U298="zákl. prenesená",N298,0)</f>
        <v>0</v>
      </c>
      <c r="BH298" s="114">
        <f>IF(U298="zníž. prenesená",N298,0)</f>
        <v>0</v>
      </c>
      <c r="BI298" s="114">
        <f>IF(U298="nulová",N298,0)</f>
        <v>0</v>
      </c>
      <c r="BJ298" s="19" t="s">
        <v>90</v>
      </c>
      <c r="BK298" s="174">
        <f>ROUND(L298*K298,3)</f>
        <v>0</v>
      </c>
      <c r="BL298" s="19" t="s">
        <v>248</v>
      </c>
      <c r="BM298" s="19" t="s">
        <v>721</v>
      </c>
    </row>
    <row r="299" spans="2:65" s="10" customFormat="1" ht="22.25" customHeight="1" x14ac:dyDescent="0.15">
      <c r="B299" s="155"/>
      <c r="C299" s="156"/>
      <c r="D299" s="165" t="s">
        <v>157</v>
      </c>
      <c r="E299" s="165"/>
      <c r="F299" s="165"/>
      <c r="G299" s="165"/>
      <c r="H299" s="165"/>
      <c r="I299" s="165"/>
      <c r="J299" s="165"/>
      <c r="K299" s="165"/>
      <c r="L299" s="165"/>
      <c r="M299" s="165"/>
      <c r="N299" s="267">
        <f>BK299</f>
        <v>0</v>
      </c>
      <c r="O299" s="268"/>
      <c r="P299" s="268"/>
      <c r="Q299" s="268"/>
      <c r="R299" s="158"/>
      <c r="T299" s="159"/>
      <c r="U299" s="156"/>
      <c r="V299" s="156"/>
      <c r="W299" s="160">
        <f>SUM(W300:W308)</f>
        <v>0</v>
      </c>
      <c r="X299" s="156"/>
      <c r="Y299" s="160">
        <f>SUM(Y300:Y308)</f>
        <v>1.8590739999999999</v>
      </c>
      <c r="Z299" s="156"/>
      <c r="AA299" s="161">
        <f>SUM(AA300:AA308)</f>
        <v>0</v>
      </c>
      <c r="AR299" s="162" t="s">
        <v>90</v>
      </c>
      <c r="AT299" s="163" t="s">
        <v>77</v>
      </c>
      <c r="AU299" s="163" t="s">
        <v>90</v>
      </c>
      <c r="AY299" s="162" t="s">
        <v>188</v>
      </c>
      <c r="BK299" s="164">
        <f>SUM(BK300:BK308)</f>
        <v>0</v>
      </c>
    </row>
    <row r="300" spans="2:65" s="1" customFormat="1" ht="38.25" customHeight="1" x14ac:dyDescent="0.15">
      <c r="B300" s="137"/>
      <c r="C300" s="166" t="s">
        <v>722</v>
      </c>
      <c r="D300" s="166" t="s">
        <v>189</v>
      </c>
      <c r="E300" s="167" t="s">
        <v>723</v>
      </c>
      <c r="F300" s="255" t="s">
        <v>724</v>
      </c>
      <c r="G300" s="255"/>
      <c r="H300" s="255"/>
      <c r="I300" s="255"/>
      <c r="J300" s="168" t="s">
        <v>210</v>
      </c>
      <c r="K300" s="169">
        <v>36</v>
      </c>
      <c r="L300" s="256">
        <v>0</v>
      </c>
      <c r="M300" s="256"/>
      <c r="N300" s="257">
        <f t="shared" ref="N300:N308" si="105">ROUND(L300*K300,3)</f>
        <v>0</v>
      </c>
      <c r="O300" s="257"/>
      <c r="P300" s="257"/>
      <c r="Q300" s="257"/>
      <c r="R300" s="140"/>
      <c r="T300" s="171" t="s">
        <v>5</v>
      </c>
      <c r="U300" s="44" t="s">
        <v>45</v>
      </c>
      <c r="V300" s="36"/>
      <c r="W300" s="172">
        <f t="shared" ref="W300:W308" si="106">V300*K300</f>
        <v>0</v>
      </c>
      <c r="X300" s="172">
        <v>0</v>
      </c>
      <c r="Y300" s="172">
        <f t="shared" ref="Y300:Y308" si="107">X300*K300</f>
        <v>0</v>
      </c>
      <c r="Z300" s="172">
        <v>0</v>
      </c>
      <c r="AA300" s="173">
        <f t="shared" ref="AA300:AA308" si="108">Z300*K300</f>
        <v>0</v>
      </c>
      <c r="AR300" s="19" t="s">
        <v>248</v>
      </c>
      <c r="AT300" s="19" t="s">
        <v>189</v>
      </c>
      <c r="AU300" s="19" t="s">
        <v>106</v>
      </c>
      <c r="AY300" s="19" t="s">
        <v>188</v>
      </c>
      <c r="BE300" s="114">
        <f t="shared" ref="BE300:BE308" si="109">IF(U300="základná",N300,0)</f>
        <v>0</v>
      </c>
      <c r="BF300" s="114">
        <f t="shared" ref="BF300:BF308" si="110">IF(U300="znížená",N300,0)</f>
        <v>0</v>
      </c>
      <c r="BG300" s="114">
        <f t="shared" ref="BG300:BG308" si="111">IF(U300="zákl. prenesená",N300,0)</f>
        <v>0</v>
      </c>
      <c r="BH300" s="114">
        <f t="shared" ref="BH300:BH308" si="112">IF(U300="zníž. prenesená",N300,0)</f>
        <v>0</v>
      </c>
      <c r="BI300" s="114">
        <f t="shared" ref="BI300:BI308" si="113">IF(U300="nulová",N300,0)</f>
        <v>0</v>
      </c>
      <c r="BJ300" s="19" t="s">
        <v>90</v>
      </c>
      <c r="BK300" s="174">
        <f t="shared" ref="BK300:BK308" si="114">ROUND(L300*K300,3)</f>
        <v>0</v>
      </c>
      <c r="BL300" s="19" t="s">
        <v>248</v>
      </c>
      <c r="BM300" s="19" t="s">
        <v>725</v>
      </c>
    </row>
    <row r="301" spans="2:65" s="1" customFormat="1" ht="38.25" customHeight="1" x14ac:dyDescent="0.15">
      <c r="B301" s="137"/>
      <c r="C301" s="175" t="s">
        <v>726</v>
      </c>
      <c r="D301" s="175" t="s">
        <v>213</v>
      </c>
      <c r="E301" s="176" t="s">
        <v>727</v>
      </c>
      <c r="F301" s="258" t="s">
        <v>728</v>
      </c>
      <c r="G301" s="258"/>
      <c r="H301" s="258"/>
      <c r="I301" s="258"/>
      <c r="J301" s="177" t="s">
        <v>210</v>
      </c>
      <c r="K301" s="178">
        <v>12</v>
      </c>
      <c r="L301" s="259">
        <v>0</v>
      </c>
      <c r="M301" s="259"/>
      <c r="N301" s="260">
        <f t="shared" si="105"/>
        <v>0</v>
      </c>
      <c r="O301" s="257"/>
      <c r="P301" s="257"/>
      <c r="Q301" s="257"/>
      <c r="R301" s="140"/>
      <c r="T301" s="171" t="s">
        <v>5</v>
      </c>
      <c r="U301" s="44" t="s">
        <v>45</v>
      </c>
      <c r="V301" s="36"/>
      <c r="W301" s="172">
        <f t="shared" si="106"/>
        <v>0</v>
      </c>
      <c r="X301" s="172">
        <v>2.7910000000000001E-2</v>
      </c>
      <c r="Y301" s="172">
        <f t="shared" si="107"/>
        <v>0.33492</v>
      </c>
      <c r="Z301" s="172">
        <v>0</v>
      </c>
      <c r="AA301" s="173">
        <f t="shared" si="108"/>
        <v>0</v>
      </c>
      <c r="AR301" s="19" t="s">
        <v>311</v>
      </c>
      <c r="AT301" s="19" t="s">
        <v>213</v>
      </c>
      <c r="AU301" s="19" t="s">
        <v>106</v>
      </c>
      <c r="AY301" s="19" t="s">
        <v>188</v>
      </c>
      <c r="BE301" s="114">
        <f t="shared" si="109"/>
        <v>0</v>
      </c>
      <c r="BF301" s="114">
        <f t="shared" si="110"/>
        <v>0</v>
      </c>
      <c r="BG301" s="114">
        <f t="shared" si="111"/>
        <v>0</v>
      </c>
      <c r="BH301" s="114">
        <f t="shared" si="112"/>
        <v>0</v>
      </c>
      <c r="BI301" s="114">
        <f t="shared" si="113"/>
        <v>0</v>
      </c>
      <c r="BJ301" s="19" t="s">
        <v>90</v>
      </c>
      <c r="BK301" s="174">
        <f t="shared" si="114"/>
        <v>0</v>
      </c>
      <c r="BL301" s="19" t="s">
        <v>248</v>
      </c>
      <c r="BM301" s="19" t="s">
        <v>729</v>
      </c>
    </row>
    <row r="302" spans="2:65" s="1" customFormat="1" ht="38.25" customHeight="1" x14ac:dyDescent="0.15">
      <c r="B302" s="137"/>
      <c r="C302" s="175" t="s">
        <v>730</v>
      </c>
      <c r="D302" s="175" t="s">
        <v>213</v>
      </c>
      <c r="E302" s="176" t="s">
        <v>731</v>
      </c>
      <c r="F302" s="258" t="s">
        <v>732</v>
      </c>
      <c r="G302" s="258"/>
      <c r="H302" s="258"/>
      <c r="I302" s="258"/>
      <c r="J302" s="177" t="s">
        <v>210</v>
      </c>
      <c r="K302" s="178">
        <v>3</v>
      </c>
      <c r="L302" s="259">
        <v>0</v>
      </c>
      <c r="M302" s="259"/>
      <c r="N302" s="260">
        <f t="shared" si="105"/>
        <v>0</v>
      </c>
      <c r="O302" s="257"/>
      <c r="P302" s="257"/>
      <c r="Q302" s="257"/>
      <c r="R302" s="140"/>
      <c r="T302" s="171" t="s">
        <v>5</v>
      </c>
      <c r="U302" s="44" t="s">
        <v>45</v>
      </c>
      <c r="V302" s="36"/>
      <c r="W302" s="172">
        <f t="shared" si="106"/>
        <v>0</v>
      </c>
      <c r="X302" s="172">
        <v>0.34350000000000003</v>
      </c>
      <c r="Y302" s="172">
        <f t="shared" si="107"/>
        <v>1.0305</v>
      </c>
      <c r="Z302" s="172">
        <v>0</v>
      </c>
      <c r="AA302" s="173">
        <f t="shared" si="108"/>
        <v>0</v>
      </c>
      <c r="AR302" s="19" t="s">
        <v>311</v>
      </c>
      <c r="AT302" s="19" t="s">
        <v>213</v>
      </c>
      <c r="AU302" s="19" t="s">
        <v>106</v>
      </c>
      <c r="AY302" s="19" t="s">
        <v>188</v>
      </c>
      <c r="BE302" s="114">
        <f t="shared" si="109"/>
        <v>0</v>
      </c>
      <c r="BF302" s="114">
        <f t="shared" si="110"/>
        <v>0</v>
      </c>
      <c r="BG302" s="114">
        <f t="shared" si="111"/>
        <v>0</v>
      </c>
      <c r="BH302" s="114">
        <f t="shared" si="112"/>
        <v>0</v>
      </c>
      <c r="BI302" s="114">
        <f t="shared" si="113"/>
        <v>0</v>
      </c>
      <c r="BJ302" s="19" t="s">
        <v>90</v>
      </c>
      <c r="BK302" s="174">
        <f t="shared" si="114"/>
        <v>0</v>
      </c>
      <c r="BL302" s="19" t="s">
        <v>248</v>
      </c>
      <c r="BM302" s="19" t="s">
        <v>733</v>
      </c>
    </row>
    <row r="303" spans="2:65" s="1" customFormat="1" ht="38.25" customHeight="1" x14ac:dyDescent="0.15">
      <c r="B303" s="137"/>
      <c r="C303" s="175" t="s">
        <v>734</v>
      </c>
      <c r="D303" s="175" t="s">
        <v>213</v>
      </c>
      <c r="E303" s="176" t="s">
        <v>735</v>
      </c>
      <c r="F303" s="258" t="s">
        <v>736</v>
      </c>
      <c r="G303" s="258"/>
      <c r="H303" s="258"/>
      <c r="I303" s="258"/>
      <c r="J303" s="177" t="s">
        <v>210</v>
      </c>
      <c r="K303" s="178">
        <v>1</v>
      </c>
      <c r="L303" s="259">
        <v>0</v>
      </c>
      <c r="M303" s="259"/>
      <c r="N303" s="260">
        <f t="shared" si="105"/>
        <v>0</v>
      </c>
      <c r="O303" s="257"/>
      <c r="P303" s="257"/>
      <c r="Q303" s="257"/>
      <c r="R303" s="140"/>
      <c r="T303" s="171" t="s">
        <v>5</v>
      </c>
      <c r="U303" s="44" t="s">
        <v>45</v>
      </c>
      <c r="V303" s="36"/>
      <c r="W303" s="172">
        <f t="shared" si="106"/>
        <v>0</v>
      </c>
      <c r="X303" s="172">
        <v>0.34350000000000003</v>
      </c>
      <c r="Y303" s="172">
        <f t="shared" si="107"/>
        <v>0.34350000000000003</v>
      </c>
      <c r="Z303" s="172">
        <v>0</v>
      </c>
      <c r="AA303" s="173">
        <f t="shared" si="108"/>
        <v>0</v>
      </c>
      <c r="AR303" s="19" t="s">
        <v>311</v>
      </c>
      <c r="AT303" s="19" t="s">
        <v>213</v>
      </c>
      <c r="AU303" s="19" t="s">
        <v>106</v>
      </c>
      <c r="AY303" s="19" t="s">
        <v>188</v>
      </c>
      <c r="BE303" s="114">
        <f t="shared" si="109"/>
        <v>0</v>
      </c>
      <c r="BF303" s="114">
        <f t="shared" si="110"/>
        <v>0</v>
      </c>
      <c r="BG303" s="114">
        <f t="shared" si="111"/>
        <v>0</v>
      </c>
      <c r="BH303" s="114">
        <f t="shared" si="112"/>
        <v>0</v>
      </c>
      <c r="BI303" s="114">
        <f t="shared" si="113"/>
        <v>0</v>
      </c>
      <c r="BJ303" s="19" t="s">
        <v>90</v>
      </c>
      <c r="BK303" s="174">
        <f t="shared" si="114"/>
        <v>0</v>
      </c>
      <c r="BL303" s="19" t="s">
        <v>248</v>
      </c>
      <c r="BM303" s="19" t="s">
        <v>737</v>
      </c>
    </row>
    <row r="304" spans="2:65" s="1" customFormat="1" ht="38.25" customHeight="1" x14ac:dyDescent="0.15">
      <c r="B304" s="137"/>
      <c r="C304" s="175" t="s">
        <v>738</v>
      </c>
      <c r="D304" s="175" t="s">
        <v>213</v>
      </c>
      <c r="E304" s="176" t="s">
        <v>739</v>
      </c>
      <c r="F304" s="258" t="s">
        <v>740</v>
      </c>
      <c r="G304" s="258"/>
      <c r="H304" s="258"/>
      <c r="I304" s="258"/>
      <c r="J304" s="177" t="s">
        <v>210</v>
      </c>
      <c r="K304" s="178">
        <v>2</v>
      </c>
      <c r="L304" s="259">
        <v>0</v>
      </c>
      <c r="M304" s="259"/>
      <c r="N304" s="260">
        <f t="shared" si="105"/>
        <v>0</v>
      </c>
      <c r="O304" s="257"/>
      <c r="P304" s="257"/>
      <c r="Q304" s="257"/>
      <c r="R304" s="140"/>
      <c r="T304" s="171" t="s">
        <v>5</v>
      </c>
      <c r="U304" s="44" t="s">
        <v>45</v>
      </c>
      <c r="V304" s="36"/>
      <c r="W304" s="172">
        <f t="shared" si="106"/>
        <v>0</v>
      </c>
      <c r="X304" s="172">
        <v>6.012E-2</v>
      </c>
      <c r="Y304" s="172">
        <f t="shared" si="107"/>
        <v>0.12024</v>
      </c>
      <c r="Z304" s="172">
        <v>0</v>
      </c>
      <c r="AA304" s="173">
        <f t="shared" si="108"/>
        <v>0</v>
      </c>
      <c r="AR304" s="19" t="s">
        <v>311</v>
      </c>
      <c r="AT304" s="19" t="s">
        <v>213</v>
      </c>
      <c r="AU304" s="19" t="s">
        <v>106</v>
      </c>
      <c r="AY304" s="19" t="s">
        <v>188</v>
      </c>
      <c r="BE304" s="114">
        <f t="shared" si="109"/>
        <v>0</v>
      </c>
      <c r="BF304" s="114">
        <f t="shared" si="110"/>
        <v>0</v>
      </c>
      <c r="BG304" s="114">
        <f t="shared" si="111"/>
        <v>0</v>
      </c>
      <c r="BH304" s="114">
        <f t="shared" si="112"/>
        <v>0</v>
      </c>
      <c r="BI304" s="114">
        <f t="shared" si="113"/>
        <v>0</v>
      </c>
      <c r="BJ304" s="19" t="s">
        <v>90</v>
      </c>
      <c r="BK304" s="174">
        <f t="shared" si="114"/>
        <v>0</v>
      </c>
      <c r="BL304" s="19" t="s">
        <v>248</v>
      </c>
      <c r="BM304" s="19" t="s">
        <v>741</v>
      </c>
    </row>
    <row r="305" spans="2:65" s="1" customFormat="1" ht="25.5" customHeight="1" x14ac:dyDescent="0.15">
      <c r="B305" s="137"/>
      <c r="C305" s="166" t="s">
        <v>742</v>
      </c>
      <c r="D305" s="166" t="s">
        <v>189</v>
      </c>
      <c r="E305" s="167" t="s">
        <v>743</v>
      </c>
      <c r="F305" s="255" t="s">
        <v>744</v>
      </c>
      <c r="G305" s="255"/>
      <c r="H305" s="255"/>
      <c r="I305" s="255"/>
      <c r="J305" s="168" t="s">
        <v>210</v>
      </c>
      <c r="K305" s="169">
        <v>20</v>
      </c>
      <c r="L305" s="256">
        <v>0</v>
      </c>
      <c r="M305" s="256"/>
      <c r="N305" s="257">
        <f t="shared" si="105"/>
        <v>0</v>
      </c>
      <c r="O305" s="257"/>
      <c r="P305" s="257"/>
      <c r="Q305" s="257"/>
      <c r="R305" s="140"/>
      <c r="T305" s="171" t="s">
        <v>5</v>
      </c>
      <c r="U305" s="44" t="s">
        <v>45</v>
      </c>
      <c r="V305" s="36"/>
      <c r="W305" s="172">
        <f t="shared" si="106"/>
        <v>0</v>
      </c>
      <c r="X305" s="172">
        <v>2.5000000000000001E-4</v>
      </c>
      <c r="Y305" s="172">
        <f t="shared" si="107"/>
        <v>5.0000000000000001E-3</v>
      </c>
      <c r="Z305" s="172">
        <v>0</v>
      </c>
      <c r="AA305" s="173">
        <f t="shared" si="108"/>
        <v>0</v>
      </c>
      <c r="AR305" s="19" t="s">
        <v>248</v>
      </c>
      <c r="AT305" s="19" t="s">
        <v>189</v>
      </c>
      <c r="AU305" s="19" t="s">
        <v>106</v>
      </c>
      <c r="AY305" s="19" t="s">
        <v>188</v>
      </c>
      <c r="BE305" s="114">
        <f t="shared" si="109"/>
        <v>0</v>
      </c>
      <c r="BF305" s="114">
        <f t="shared" si="110"/>
        <v>0</v>
      </c>
      <c r="BG305" s="114">
        <f t="shared" si="111"/>
        <v>0</v>
      </c>
      <c r="BH305" s="114">
        <f t="shared" si="112"/>
        <v>0</v>
      </c>
      <c r="BI305" s="114">
        <f t="shared" si="113"/>
        <v>0</v>
      </c>
      <c r="BJ305" s="19" t="s">
        <v>90</v>
      </c>
      <c r="BK305" s="174">
        <f t="shared" si="114"/>
        <v>0</v>
      </c>
      <c r="BL305" s="19" t="s">
        <v>248</v>
      </c>
      <c r="BM305" s="19" t="s">
        <v>745</v>
      </c>
    </row>
    <row r="306" spans="2:65" s="1" customFormat="1" ht="25.5" customHeight="1" x14ac:dyDescent="0.15">
      <c r="B306" s="137"/>
      <c r="C306" s="175" t="s">
        <v>746</v>
      </c>
      <c r="D306" s="175" t="s">
        <v>213</v>
      </c>
      <c r="E306" s="176" t="s">
        <v>747</v>
      </c>
      <c r="F306" s="258" t="s">
        <v>748</v>
      </c>
      <c r="G306" s="258"/>
      <c r="H306" s="258"/>
      <c r="I306" s="258"/>
      <c r="J306" s="177" t="s">
        <v>362</v>
      </c>
      <c r="K306" s="178">
        <v>20.100000000000001</v>
      </c>
      <c r="L306" s="259">
        <v>0</v>
      </c>
      <c r="M306" s="259"/>
      <c r="N306" s="260">
        <f t="shared" si="105"/>
        <v>0</v>
      </c>
      <c r="O306" s="257"/>
      <c r="P306" s="257"/>
      <c r="Q306" s="257"/>
      <c r="R306" s="140"/>
      <c r="T306" s="171" t="s">
        <v>5</v>
      </c>
      <c r="U306" s="44" t="s">
        <v>45</v>
      </c>
      <c r="V306" s="36"/>
      <c r="W306" s="172">
        <f t="shared" si="106"/>
        <v>0</v>
      </c>
      <c r="X306" s="172">
        <v>1.14E-3</v>
      </c>
      <c r="Y306" s="172">
        <f t="shared" si="107"/>
        <v>2.2914E-2</v>
      </c>
      <c r="Z306" s="172">
        <v>0</v>
      </c>
      <c r="AA306" s="173">
        <f t="shared" si="108"/>
        <v>0</v>
      </c>
      <c r="AR306" s="19" t="s">
        <v>311</v>
      </c>
      <c r="AT306" s="19" t="s">
        <v>213</v>
      </c>
      <c r="AU306" s="19" t="s">
        <v>106</v>
      </c>
      <c r="AY306" s="19" t="s">
        <v>188</v>
      </c>
      <c r="BE306" s="114">
        <f t="shared" si="109"/>
        <v>0</v>
      </c>
      <c r="BF306" s="114">
        <f t="shared" si="110"/>
        <v>0</v>
      </c>
      <c r="BG306" s="114">
        <f t="shared" si="111"/>
        <v>0</v>
      </c>
      <c r="BH306" s="114">
        <f t="shared" si="112"/>
        <v>0</v>
      </c>
      <c r="BI306" s="114">
        <f t="shared" si="113"/>
        <v>0</v>
      </c>
      <c r="BJ306" s="19" t="s">
        <v>90</v>
      </c>
      <c r="BK306" s="174">
        <f t="shared" si="114"/>
        <v>0</v>
      </c>
      <c r="BL306" s="19" t="s">
        <v>248</v>
      </c>
      <c r="BM306" s="19" t="s">
        <v>749</v>
      </c>
    </row>
    <row r="307" spans="2:65" s="1" customFormat="1" ht="25.5" customHeight="1" x14ac:dyDescent="0.15">
      <c r="B307" s="137"/>
      <c r="C307" s="175" t="s">
        <v>750</v>
      </c>
      <c r="D307" s="175" t="s">
        <v>213</v>
      </c>
      <c r="E307" s="176" t="s">
        <v>751</v>
      </c>
      <c r="F307" s="258" t="s">
        <v>752</v>
      </c>
      <c r="G307" s="258"/>
      <c r="H307" s="258"/>
      <c r="I307" s="258"/>
      <c r="J307" s="177" t="s">
        <v>753</v>
      </c>
      <c r="K307" s="178">
        <v>20</v>
      </c>
      <c r="L307" s="259">
        <v>0</v>
      </c>
      <c r="M307" s="259"/>
      <c r="N307" s="260">
        <f t="shared" si="105"/>
        <v>0</v>
      </c>
      <c r="O307" s="257"/>
      <c r="P307" s="257"/>
      <c r="Q307" s="257"/>
      <c r="R307" s="140"/>
      <c r="T307" s="171" t="s">
        <v>5</v>
      </c>
      <c r="U307" s="44" t="s">
        <v>45</v>
      </c>
      <c r="V307" s="36"/>
      <c r="W307" s="172">
        <f t="shared" si="106"/>
        <v>0</v>
      </c>
      <c r="X307" s="172">
        <v>1E-4</v>
      </c>
      <c r="Y307" s="172">
        <f t="shared" si="107"/>
        <v>2E-3</v>
      </c>
      <c r="Z307" s="172">
        <v>0</v>
      </c>
      <c r="AA307" s="173">
        <f t="shared" si="108"/>
        <v>0</v>
      </c>
      <c r="AR307" s="19" t="s">
        <v>311</v>
      </c>
      <c r="AT307" s="19" t="s">
        <v>213</v>
      </c>
      <c r="AU307" s="19" t="s">
        <v>106</v>
      </c>
      <c r="AY307" s="19" t="s">
        <v>188</v>
      </c>
      <c r="BE307" s="114">
        <f t="shared" si="109"/>
        <v>0</v>
      </c>
      <c r="BF307" s="114">
        <f t="shared" si="110"/>
        <v>0</v>
      </c>
      <c r="BG307" s="114">
        <f t="shared" si="111"/>
        <v>0</v>
      </c>
      <c r="BH307" s="114">
        <f t="shared" si="112"/>
        <v>0</v>
      </c>
      <c r="BI307" s="114">
        <f t="shared" si="113"/>
        <v>0</v>
      </c>
      <c r="BJ307" s="19" t="s">
        <v>90</v>
      </c>
      <c r="BK307" s="174">
        <f t="shared" si="114"/>
        <v>0</v>
      </c>
      <c r="BL307" s="19" t="s">
        <v>248</v>
      </c>
      <c r="BM307" s="19" t="s">
        <v>754</v>
      </c>
    </row>
    <row r="308" spans="2:65" s="1" customFormat="1" ht="25.5" customHeight="1" x14ac:dyDescent="0.15">
      <c r="B308" s="137"/>
      <c r="C308" s="166" t="s">
        <v>755</v>
      </c>
      <c r="D308" s="166" t="s">
        <v>189</v>
      </c>
      <c r="E308" s="167" t="s">
        <v>756</v>
      </c>
      <c r="F308" s="255" t="s">
        <v>757</v>
      </c>
      <c r="G308" s="255"/>
      <c r="H308" s="255"/>
      <c r="I308" s="255"/>
      <c r="J308" s="168" t="s">
        <v>235</v>
      </c>
      <c r="K308" s="169">
        <v>1.9590000000000001</v>
      </c>
      <c r="L308" s="256">
        <v>0</v>
      </c>
      <c r="M308" s="256"/>
      <c r="N308" s="257">
        <f t="shared" si="105"/>
        <v>0</v>
      </c>
      <c r="O308" s="257"/>
      <c r="P308" s="257"/>
      <c r="Q308" s="257"/>
      <c r="R308" s="140"/>
      <c r="T308" s="171" t="s">
        <v>5</v>
      </c>
      <c r="U308" s="44" t="s">
        <v>45</v>
      </c>
      <c r="V308" s="36"/>
      <c r="W308" s="172">
        <f t="shared" si="106"/>
        <v>0</v>
      </c>
      <c r="X308" s="172">
        <v>0</v>
      </c>
      <c r="Y308" s="172">
        <f t="shared" si="107"/>
        <v>0</v>
      </c>
      <c r="Z308" s="172">
        <v>0</v>
      </c>
      <c r="AA308" s="173">
        <f t="shared" si="108"/>
        <v>0</v>
      </c>
      <c r="AR308" s="19" t="s">
        <v>248</v>
      </c>
      <c r="AT308" s="19" t="s">
        <v>189</v>
      </c>
      <c r="AU308" s="19" t="s">
        <v>106</v>
      </c>
      <c r="AY308" s="19" t="s">
        <v>188</v>
      </c>
      <c r="BE308" s="114">
        <f t="shared" si="109"/>
        <v>0</v>
      </c>
      <c r="BF308" s="114">
        <f t="shared" si="110"/>
        <v>0</v>
      </c>
      <c r="BG308" s="114">
        <f t="shared" si="111"/>
        <v>0</v>
      </c>
      <c r="BH308" s="114">
        <f t="shared" si="112"/>
        <v>0</v>
      </c>
      <c r="BI308" s="114">
        <f t="shared" si="113"/>
        <v>0</v>
      </c>
      <c r="BJ308" s="19" t="s">
        <v>90</v>
      </c>
      <c r="BK308" s="174">
        <f t="shared" si="114"/>
        <v>0</v>
      </c>
      <c r="BL308" s="19" t="s">
        <v>248</v>
      </c>
      <c r="BM308" s="19" t="s">
        <v>758</v>
      </c>
    </row>
    <row r="309" spans="2:65" s="10" customFormat="1" ht="22.25" customHeight="1" x14ac:dyDescent="0.15">
      <c r="B309" s="155"/>
      <c r="C309" s="156"/>
      <c r="D309" s="165" t="s">
        <v>158</v>
      </c>
      <c r="E309" s="165"/>
      <c r="F309" s="165"/>
      <c r="G309" s="165"/>
      <c r="H309" s="165"/>
      <c r="I309" s="165"/>
      <c r="J309" s="165"/>
      <c r="K309" s="165"/>
      <c r="L309" s="165"/>
      <c r="M309" s="165"/>
      <c r="N309" s="267">
        <f>BK309</f>
        <v>0</v>
      </c>
      <c r="O309" s="268"/>
      <c r="P309" s="268"/>
      <c r="Q309" s="268"/>
      <c r="R309" s="158"/>
      <c r="T309" s="159"/>
      <c r="U309" s="156"/>
      <c r="V309" s="156"/>
      <c r="W309" s="160">
        <f>SUM(W310:W312)</f>
        <v>0</v>
      </c>
      <c r="X309" s="156"/>
      <c r="Y309" s="160">
        <f>SUM(Y310:Y312)</f>
        <v>9.9930000000000005E-2</v>
      </c>
      <c r="Z309" s="156"/>
      <c r="AA309" s="161">
        <f>SUM(AA310:AA312)</f>
        <v>0</v>
      </c>
      <c r="AR309" s="162" t="s">
        <v>90</v>
      </c>
      <c r="AT309" s="163" t="s">
        <v>77</v>
      </c>
      <c r="AU309" s="163" t="s">
        <v>90</v>
      </c>
      <c r="AY309" s="162" t="s">
        <v>188</v>
      </c>
      <c r="BK309" s="164">
        <f>SUM(BK310:BK312)</f>
        <v>0</v>
      </c>
    </row>
    <row r="310" spans="2:65" s="1" customFormat="1" ht="38.25" customHeight="1" x14ac:dyDescent="0.15">
      <c r="B310" s="137"/>
      <c r="C310" s="166" t="s">
        <v>759</v>
      </c>
      <c r="D310" s="166" t="s">
        <v>189</v>
      </c>
      <c r="E310" s="167" t="s">
        <v>760</v>
      </c>
      <c r="F310" s="255" t="s">
        <v>761</v>
      </c>
      <c r="G310" s="255"/>
      <c r="H310" s="255"/>
      <c r="I310" s="255"/>
      <c r="J310" s="168" t="s">
        <v>362</v>
      </c>
      <c r="K310" s="169">
        <v>18.600000000000001</v>
      </c>
      <c r="L310" s="256">
        <v>0</v>
      </c>
      <c r="M310" s="256"/>
      <c r="N310" s="257">
        <f>ROUND(L310*K310,3)</f>
        <v>0</v>
      </c>
      <c r="O310" s="257"/>
      <c r="P310" s="257"/>
      <c r="Q310" s="257"/>
      <c r="R310" s="140"/>
      <c r="T310" s="171" t="s">
        <v>5</v>
      </c>
      <c r="U310" s="44" t="s">
        <v>45</v>
      </c>
      <c r="V310" s="36"/>
      <c r="W310" s="172">
        <f>V310*K310</f>
        <v>0</v>
      </c>
      <c r="X310" s="172">
        <v>5.0000000000000002E-5</v>
      </c>
      <c r="Y310" s="172">
        <f>X310*K310</f>
        <v>9.3000000000000016E-4</v>
      </c>
      <c r="Z310" s="172">
        <v>0</v>
      </c>
      <c r="AA310" s="173">
        <f>Z310*K310</f>
        <v>0</v>
      </c>
      <c r="AR310" s="19" t="s">
        <v>248</v>
      </c>
      <c r="AT310" s="19" t="s">
        <v>189</v>
      </c>
      <c r="AU310" s="19" t="s">
        <v>106</v>
      </c>
      <c r="AY310" s="19" t="s">
        <v>188</v>
      </c>
      <c r="BE310" s="114">
        <f>IF(U310="základná",N310,0)</f>
        <v>0</v>
      </c>
      <c r="BF310" s="114">
        <f>IF(U310="znížená",N310,0)</f>
        <v>0</v>
      </c>
      <c r="BG310" s="114">
        <f>IF(U310="zákl. prenesená",N310,0)</f>
        <v>0</v>
      </c>
      <c r="BH310" s="114">
        <f>IF(U310="zníž. prenesená",N310,0)</f>
        <v>0</v>
      </c>
      <c r="BI310" s="114">
        <f>IF(U310="nulová",N310,0)</f>
        <v>0</v>
      </c>
      <c r="BJ310" s="19" t="s">
        <v>90</v>
      </c>
      <c r="BK310" s="174">
        <f>ROUND(L310*K310,3)</f>
        <v>0</v>
      </c>
      <c r="BL310" s="19" t="s">
        <v>248</v>
      </c>
      <c r="BM310" s="19" t="s">
        <v>762</v>
      </c>
    </row>
    <row r="311" spans="2:65" s="1" customFormat="1" ht="16.5" customHeight="1" x14ac:dyDescent="0.15">
      <c r="B311" s="137"/>
      <c r="C311" s="175" t="s">
        <v>763</v>
      </c>
      <c r="D311" s="175" t="s">
        <v>213</v>
      </c>
      <c r="E311" s="176" t="s">
        <v>764</v>
      </c>
      <c r="F311" s="258" t="s">
        <v>765</v>
      </c>
      <c r="G311" s="258"/>
      <c r="H311" s="258"/>
      <c r="I311" s="258"/>
      <c r="J311" s="177" t="s">
        <v>210</v>
      </c>
      <c r="K311" s="178">
        <v>3</v>
      </c>
      <c r="L311" s="259">
        <v>0</v>
      </c>
      <c r="M311" s="259"/>
      <c r="N311" s="260">
        <f>ROUND(L311*K311,3)</f>
        <v>0</v>
      </c>
      <c r="O311" s="257"/>
      <c r="P311" s="257"/>
      <c r="Q311" s="257"/>
      <c r="R311" s="140"/>
      <c r="T311" s="171" t="s">
        <v>5</v>
      </c>
      <c r="U311" s="44" t="s">
        <v>45</v>
      </c>
      <c r="V311" s="36"/>
      <c r="W311" s="172">
        <f>V311*K311</f>
        <v>0</v>
      </c>
      <c r="X311" s="172">
        <v>3.3000000000000002E-2</v>
      </c>
      <c r="Y311" s="172">
        <f>X311*K311</f>
        <v>9.9000000000000005E-2</v>
      </c>
      <c r="Z311" s="172">
        <v>0</v>
      </c>
      <c r="AA311" s="173">
        <f>Z311*K311</f>
        <v>0</v>
      </c>
      <c r="AR311" s="19" t="s">
        <v>311</v>
      </c>
      <c r="AT311" s="19" t="s">
        <v>213</v>
      </c>
      <c r="AU311" s="19" t="s">
        <v>106</v>
      </c>
      <c r="AY311" s="19" t="s">
        <v>188</v>
      </c>
      <c r="BE311" s="114">
        <f>IF(U311="základná",N311,0)</f>
        <v>0</v>
      </c>
      <c r="BF311" s="114">
        <f>IF(U311="znížená",N311,0)</f>
        <v>0</v>
      </c>
      <c r="BG311" s="114">
        <f>IF(U311="zákl. prenesená",N311,0)</f>
        <v>0</v>
      </c>
      <c r="BH311" s="114">
        <f>IF(U311="zníž. prenesená",N311,0)</f>
        <v>0</v>
      </c>
      <c r="BI311" s="114">
        <f>IF(U311="nulová",N311,0)</f>
        <v>0</v>
      </c>
      <c r="BJ311" s="19" t="s">
        <v>90</v>
      </c>
      <c r="BK311" s="174">
        <f>ROUND(L311*K311,3)</f>
        <v>0</v>
      </c>
      <c r="BL311" s="19" t="s">
        <v>248</v>
      </c>
      <c r="BM311" s="19" t="s">
        <v>766</v>
      </c>
    </row>
    <row r="312" spans="2:65" s="1" customFormat="1" ht="38.25" customHeight="1" x14ac:dyDescent="0.15">
      <c r="B312" s="137"/>
      <c r="C312" s="166" t="s">
        <v>767</v>
      </c>
      <c r="D312" s="166" t="s">
        <v>189</v>
      </c>
      <c r="E312" s="167" t="s">
        <v>768</v>
      </c>
      <c r="F312" s="255" t="s">
        <v>769</v>
      </c>
      <c r="G312" s="255"/>
      <c r="H312" s="255"/>
      <c r="I312" s="255"/>
      <c r="J312" s="168" t="s">
        <v>235</v>
      </c>
      <c r="K312" s="169">
        <v>0.1</v>
      </c>
      <c r="L312" s="256">
        <v>0</v>
      </c>
      <c r="M312" s="256"/>
      <c r="N312" s="257">
        <f>ROUND(L312*K312,3)</f>
        <v>0</v>
      </c>
      <c r="O312" s="257"/>
      <c r="P312" s="257"/>
      <c r="Q312" s="257"/>
      <c r="R312" s="140"/>
      <c r="T312" s="171" t="s">
        <v>5</v>
      </c>
      <c r="U312" s="44" t="s">
        <v>45</v>
      </c>
      <c r="V312" s="36"/>
      <c r="W312" s="172">
        <f>V312*K312</f>
        <v>0</v>
      </c>
      <c r="X312" s="172">
        <v>0</v>
      </c>
      <c r="Y312" s="172">
        <f>X312*K312</f>
        <v>0</v>
      </c>
      <c r="Z312" s="172">
        <v>0</v>
      </c>
      <c r="AA312" s="173">
        <f>Z312*K312</f>
        <v>0</v>
      </c>
      <c r="AR312" s="19" t="s">
        <v>248</v>
      </c>
      <c r="AT312" s="19" t="s">
        <v>189</v>
      </c>
      <c r="AU312" s="19" t="s">
        <v>106</v>
      </c>
      <c r="AY312" s="19" t="s">
        <v>188</v>
      </c>
      <c r="BE312" s="114">
        <f>IF(U312="základná",N312,0)</f>
        <v>0</v>
      </c>
      <c r="BF312" s="114">
        <f>IF(U312="znížená",N312,0)</f>
        <v>0</v>
      </c>
      <c r="BG312" s="114">
        <f>IF(U312="zákl. prenesená",N312,0)</f>
        <v>0</v>
      </c>
      <c r="BH312" s="114">
        <f>IF(U312="zníž. prenesená",N312,0)</f>
        <v>0</v>
      </c>
      <c r="BI312" s="114">
        <f>IF(U312="nulová",N312,0)</f>
        <v>0</v>
      </c>
      <c r="BJ312" s="19" t="s">
        <v>90</v>
      </c>
      <c r="BK312" s="174">
        <f>ROUND(L312*K312,3)</f>
        <v>0</v>
      </c>
      <c r="BL312" s="19" t="s">
        <v>248</v>
      </c>
      <c r="BM312" s="19" t="s">
        <v>770</v>
      </c>
    </row>
    <row r="313" spans="2:65" s="10" customFormat="1" ht="29.75" customHeight="1" x14ac:dyDescent="0.15">
      <c r="B313" s="155"/>
      <c r="C313" s="156"/>
      <c r="D313" s="165" t="s">
        <v>159</v>
      </c>
      <c r="E313" s="165"/>
      <c r="F313" s="165"/>
      <c r="G313" s="165"/>
      <c r="H313" s="165"/>
      <c r="I313" s="165"/>
      <c r="J313" s="165"/>
      <c r="K313" s="165"/>
      <c r="L313" s="165"/>
      <c r="M313" s="165"/>
      <c r="N313" s="261">
        <f>BK313</f>
        <v>0</v>
      </c>
      <c r="O313" s="262"/>
      <c r="P313" s="262"/>
      <c r="Q313" s="262"/>
      <c r="R313" s="158"/>
      <c r="T313" s="159"/>
      <c r="U313" s="156"/>
      <c r="V313" s="156"/>
      <c r="W313" s="160">
        <f>W314</f>
        <v>0</v>
      </c>
      <c r="X313" s="156"/>
      <c r="Y313" s="160">
        <f>Y314</f>
        <v>8.0213804999999994</v>
      </c>
      <c r="Z313" s="156"/>
      <c r="AA313" s="161">
        <f>AA314</f>
        <v>0</v>
      </c>
      <c r="AR313" s="162" t="s">
        <v>90</v>
      </c>
      <c r="AT313" s="163" t="s">
        <v>77</v>
      </c>
      <c r="AU313" s="163" t="s">
        <v>85</v>
      </c>
      <c r="AY313" s="162" t="s">
        <v>188</v>
      </c>
      <c r="BK313" s="164">
        <f>BK314</f>
        <v>0</v>
      </c>
    </row>
    <row r="314" spans="2:65" s="10" customFormat="1" ht="14.75" customHeight="1" x14ac:dyDescent="0.15">
      <c r="B314" s="155"/>
      <c r="C314" s="156"/>
      <c r="D314" s="165" t="s">
        <v>160</v>
      </c>
      <c r="E314" s="165"/>
      <c r="F314" s="165"/>
      <c r="G314" s="165"/>
      <c r="H314" s="165"/>
      <c r="I314" s="165"/>
      <c r="J314" s="165"/>
      <c r="K314" s="165"/>
      <c r="L314" s="165"/>
      <c r="M314" s="165"/>
      <c r="N314" s="263">
        <f>BK314</f>
        <v>0</v>
      </c>
      <c r="O314" s="264"/>
      <c r="P314" s="264"/>
      <c r="Q314" s="264"/>
      <c r="R314" s="158"/>
      <c r="T314" s="159"/>
      <c r="U314" s="156"/>
      <c r="V314" s="156"/>
      <c r="W314" s="160">
        <f>SUM(W315:W322)</f>
        <v>0</v>
      </c>
      <c r="X314" s="156"/>
      <c r="Y314" s="160">
        <f>SUM(Y315:Y322)</f>
        <v>8.0213804999999994</v>
      </c>
      <c r="Z314" s="156"/>
      <c r="AA314" s="161">
        <f>SUM(AA315:AA322)</f>
        <v>0</v>
      </c>
      <c r="AR314" s="162" t="s">
        <v>90</v>
      </c>
      <c r="AT314" s="163" t="s">
        <v>77</v>
      </c>
      <c r="AU314" s="163" t="s">
        <v>90</v>
      </c>
      <c r="AY314" s="162" t="s">
        <v>188</v>
      </c>
      <c r="BK314" s="164">
        <f>SUM(BK315:BK322)</f>
        <v>0</v>
      </c>
    </row>
    <row r="315" spans="2:65" s="1" customFormat="1" ht="25.5" customHeight="1" x14ac:dyDescent="0.15">
      <c r="B315" s="137"/>
      <c r="C315" s="166" t="s">
        <v>771</v>
      </c>
      <c r="D315" s="166" t="s">
        <v>189</v>
      </c>
      <c r="E315" s="167" t="s">
        <v>772</v>
      </c>
      <c r="F315" s="255" t="s">
        <v>773</v>
      </c>
      <c r="G315" s="255"/>
      <c r="H315" s="255"/>
      <c r="I315" s="255"/>
      <c r="J315" s="168" t="s">
        <v>220</v>
      </c>
      <c r="K315" s="169">
        <v>16</v>
      </c>
      <c r="L315" s="256">
        <v>0</v>
      </c>
      <c r="M315" s="256"/>
      <c r="N315" s="257">
        <f t="shared" ref="N315:N322" si="115">ROUND(L315*K315,3)</f>
        <v>0</v>
      </c>
      <c r="O315" s="257"/>
      <c r="P315" s="257"/>
      <c r="Q315" s="257"/>
      <c r="R315" s="140"/>
      <c r="T315" s="171" t="s">
        <v>5</v>
      </c>
      <c r="U315" s="44" t="s">
        <v>45</v>
      </c>
      <c r="V315" s="36"/>
      <c r="W315" s="172">
        <f t="shared" ref="W315:W322" si="116">V315*K315</f>
        <v>0</v>
      </c>
      <c r="X315" s="172">
        <v>3.7499999999999999E-3</v>
      </c>
      <c r="Y315" s="172">
        <f t="shared" ref="Y315:Y322" si="117">X315*K315</f>
        <v>0.06</v>
      </c>
      <c r="Z315" s="172">
        <v>0</v>
      </c>
      <c r="AA315" s="173">
        <f t="shared" ref="AA315:AA322" si="118">Z315*K315</f>
        <v>0</v>
      </c>
      <c r="AR315" s="19" t="s">
        <v>248</v>
      </c>
      <c r="AT315" s="19" t="s">
        <v>189</v>
      </c>
      <c r="AU315" s="19" t="s">
        <v>106</v>
      </c>
      <c r="AY315" s="19" t="s">
        <v>188</v>
      </c>
      <c r="BE315" s="114">
        <f t="shared" ref="BE315:BE322" si="119">IF(U315="základná",N315,0)</f>
        <v>0</v>
      </c>
      <c r="BF315" s="114">
        <f t="shared" ref="BF315:BF322" si="120">IF(U315="znížená",N315,0)</f>
        <v>0</v>
      </c>
      <c r="BG315" s="114">
        <f t="shared" ref="BG315:BG322" si="121">IF(U315="zákl. prenesená",N315,0)</f>
        <v>0</v>
      </c>
      <c r="BH315" s="114">
        <f t="shared" ref="BH315:BH322" si="122">IF(U315="zníž. prenesená",N315,0)</f>
        <v>0</v>
      </c>
      <c r="BI315" s="114">
        <f t="shared" ref="BI315:BI322" si="123">IF(U315="nulová",N315,0)</f>
        <v>0</v>
      </c>
      <c r="BJ315" s="19" t="s">
        <v>90</v>
      </c>
      <c r="BK315" s="174">
        <f t="shared" ref="BK315:BK322" si="124">ROUND(L315*K315,3)</f>
        <v>0</v>
      </c>
      <c r="BL315" s="19" t="s">
        <v>248</v>
      </c>
      <c r="BM315" s="19" t="s">
        <v>774</v>
      </c>
    </row>
    <row r="316" spans="2:65" s="1" customFormat="1" ht="16.5" customHeight="1" x14ac:dyDescent="0.15">
      <c r="B316" s="137"/>
      <c r="C316" s="175" t="s">
        <v>775</v>
      </c>
      <c r="D316" s="175" t="s">
        <v>213</v>
      </c>
      <c r="E316" s="176" t="s">
        <v>776</v>
      </c>
      <c r="F316" s="258" t="s">
        <v>777</v>
      </c>
      <c r="G316" s="258"/>
      <c r="H316" s="258"/>
      <c r="I316" s="258"/>
      <c r="J316" s="177" t="s">
        <v>220</v>
      </c>
      <c r="K316" s="178">
        <v>17.600000000000001</v>
      </c>
      <c r="L316" s="259">
        <v>0</v>
      </c>
      <c r="M316" s="259"/>
      <c r="N316" s="260">
        <f t="shared" si="115"/>
        <v>0</v>
      </c>
      <c r="O316" s="257"/>
      <c r="P316" s="257"/>
      <c r="Q316" s="257"/>
      <c r="R316" s="140"/>
      <c r="T316" s="171" t="s">
        <v>5</v>
      </c>
      <c r="U316" s="44" t="s">
        <v>45</v>
      </c>
      <c r="V316" s="36"/>
      <c r="W316" s="172">
        <f t="shared" si="116"/>
        <v>0</v>
      </c>
      <c r="X316" s="172">
        <v>1.2E-2</v>
      </c>
      <c r="Y316" s="172">
        <f t="shared" si="117"/>
        <v>0.21120000000000003</v>
      </c>
      <c r="Z316" s="172">
        <v>0</v>
      </c>
      <c r="AA316" s="173">
        <f t="shared" si="118"/>
        <v>0</v>
      </c>
      <c r="AR316" s="19" t="s">
        <v>311</v>
      </c>
      <c r="AT316" s="19" t="s">
        <v>213</v>
      </c>
      <c r="AU316" s="19" t="s">
        <v>106</v>
      </c>
      <c r="AY316" s="19" t="s">
        <v>188</v>
      </c>
      <c r="BE316" s="114">
        <f t="shared" si="119"/>
        <v>0</v>
      </c>
      <c r="BF316" s="114">
        <f t="shared" si="120"/>
        <v>0</v>
      </c>
      <c r="BG316" s="114">
        <f t="shared" si="121"/>
        <v>0</v>
      </c>
      <c r="BH316" s="114">
        <f t="shared" si="122"/>
        <v>0</v>
      </c>
      <c r="BI316" s="114">
        <f t="shared" si="123"/>
        <v>0</v>
      </c>
      <c r="BJ316" s="19" t="s">
        <v>90</v>
      </c>
      <c r="BK316" s="174">
        <f t="shared" si="124"/>
        <v>0</v>
      </c>
      <c r="BL316" s="19" t="s">
        <v>248</v>
      </c>
      <c r="BM316" s="19" t="s">
        <v>778</v>
      </c>
    </row>
    <row r="317" spans="2:65" s="1" customFormat="1" ht="25.5" customHeight="1" x14ac:dyDescent="0.15">
      <c r="B317" s="137"/>
      <c r="C317" s="166" t="s">
        <v>779</v>
      </c>
      <c r="D317" s="166" t="s">
        <v>189</v>
      </c>
      <c r="E317" s="167" t="s">
        <v>780</v>
      </c>
      <c r="F317" s="255" t="s">
        <v>781</v>
      </c>
      <c r="G317" s="255"/>
      <c r="H317" s="255"/>
      <c r="I317" s="255"/>
      <c r="J317" s="168" t="s">
        <v>220</v>
      </c>
      <c r="K317" s="169">
        <v>147.47</v>
      </c>
      <c r="L317" s="256">
        <v>0</v>
      </c>
      <c r="M317" s="256"/>
      <c r="N317" s="257">
        <f t="shared" si="115"/>
        <v>0</v>
      </c>
      <c r="O317" s="257"/>
      <c r="P317" s="257"/>
      <c r="Q317" s="257"/>
      <c r="R317" s="140"/>
      <c r="T317" s="171" t="s">
        <v>5</v>
      </c>
      <c r="U317" s="44" t="s">
        <v>45</v>
      </c>
      <c r="V317" s="36"/>
      <c r="W317" s="172">
        <f t="shared" si="116"/>
        <v>0</v>
      </c>
      <c r="X317" s="172">
        <v>3.8500000000000001E-3</v>
      </c>
      <c r="Y317" s="172">
        <f t="shared" si="117"/>
        <v>0.56775949999999997</v>
      </c>
      <c r="Z317" s="172">
        <v>0</v>
      </c>
      <c r="AA317" s="173">
        <f t="shared" si="118"/>
        <v>0</v>
      </c>
      <c r="AR317" s="19" t="s">
        <v>248</v>
      </c>
      <c r="AT317" s="19" t="s">
        <v>189</v>
      </c>
      <c r="AU317" s="19" t="s">
        <v>106</v>
      </c>
      <c r="AY317" s="19" t="s">
        <v>188</v>
      </c>
      <c r="BE317" s="114">
        <f t="shared" si="119"/>
        <v>0</v>
      </c>
      <c r="BF317" s="114">
        <f t="shared" si="120"/>
        <v>0</v>
      </c>
      <c r="BG317" s="114">
        <f t="shared" si="121"/>
        <v>0</v>
      </c>
      <c r="BH317" s="114">
        <f t="shared" si="122"/>
        <v>0</v>
      </c>
      <c r="BI317" s="114">
        <f t="shared" si="123"/>
        <v>0</v>
      </c>
      <c r="BJ317" s="19" t="s">
        <v>90</v>
      </c>
      <c r="BK317" s="174">
        <f t="shared" si="124"/>
        <v>0</v>
      </c>
      <c r="BL317" s="19" t="s">
        <v>248</v>
      </c>
      <c r="BM317" s="19" t="s">
        <v>782</v>
      </c>
    </row>
    <row r="318" spans="2:65" s="1" customFormat="1" ht="25.5" customHeight="1" x14ac:dyDescent="0.15">
      <c r="B318" s="137"/>
      <c r="C318" s="175" t="s">
        <v>783</v>
      </c>
      <c r="D318" s="175" t="s">
        <v>213</v>
      </c>
      <c r="E318" s="176" t="s">
        <v>784</v>
      </c>
      <c r="F318" s="258" t="s">
        <v>785</v>
      </c>
      <c r="G318" s="258"/>
      <c r="H318" s="258"/>
      <c r="I318" s="258"/>
      <c r="J318" s="177" t="s">
        <v>220</v>
      </c>
      <c r="K318" s="178">
        <v>162.21700000000001</v>
      </c>
      <c r="L318" s="259">
        <v>0</v>
      </c>
      <c r="M318" s="259"/>
      <c r="N318" s="260">
        <f t="shared" si="115"/>
        <v>0</v>
      </c>
      <c r="O318" s="257"/>
      <c r="P318" s="257"/>
      <c r="Q318" s="257"/>
      <c r="R318" s="140"/>
      <c r="T318" s="171" t="s">
        <v>5</v>
      </c>
      <c r="U318" s="44" t="s">
        <v>45</v>
      </c>
      <c r="V318" s="36"/>
      <c r="W318" s="172">
        <f t="shared" si="116"/>
        <v>0</v>
      </c>
      <c r="X318" s="172">
        <v>2.1000000000000001E-2</v>
      </c>
      <c r="Y318" s="172">
        <f t="shared" si="117"/>
        <v>3.4065570000000003</v>
      </c>
      <c r="Z318" s="172">
        <v>0</v>
      </c>
      <c r="AA318" s="173">
        <f t="shared" si="118"/>
        <v>0</v>
      </c>
      <c r="AR318" s="19" t="s">
        <v>311</v>
      </c>
      <c r="AT318" s="19" t="s">
        <v>213</v>
      </c>
      <c r="AU318" s="19" t="s">
        <v>106</v>
      </c>
      <c r="AY318" s="19" t="s">
        <v>188</v>
      </c>
      <c r="BE318" s="114">
        <f t="shared" si="119"/>
        <v>0</v>
      </c>
      <c r="BF318" s="114">
        <f t="shared" si="120"/>
        <v>0</v>
      </c>
      <c r="BG318" s="114">
        <f t="shared" si="121"/>
        <v>0</v>
      </c>
      <c r="BH318" s="114">
        <f t="shared" si="122"/>
        <v>0</v>
      </c>
      <c r="BI318" s="114">
        <f t="shared" si="123"/>
        <v>0</v>
      </c>
      <c r="BJ318" s="19" t="s">
        <v>90</v>
      </c>
      <c r="BK318" s="174">
        <f t="shared" si="124"/>
        <v>0</v>
      </c>
      <c r="BL318" s="19" t="s">
        <v>248</v>
      </c>
      <c r="BM318" s="19" t="s">
        <v>786</v>
      </c>
    </row>
    <row r="319" spans="2:65" s="1" customFormat="1" ht="25.5" customHeight="1" x14ac:dyDescent="0.15">
      <c r="B319" s="137"/>
      <c r="C319" s="166" t="s">
        <v>787</v>
      </c>
      <c r="D319" s="166" t="s">
        <v>189</v>
      </c>
      <c r="E319" s="167" t="s">
        <v>788</v>
      </c>
      <c r="F319" s="255" t="s">
        <v>789</v>
      </c>
      <c r="G319" s="255"/>
      <c r="H319" s="255"/>
      <c r="I319" s="255"/>
      <c r="J319" s="168" t="s">
        <v>362</v>
      </c>
      <c r="K319" s="169">
        <v>156.35</v>
      </c>
      <c r="L319" s="256">
        <v>0</v>
      </c>
      <c r="M319" s="256"/>
      <c r="N319" s="257">
        <f t="shared" si="115"/>
        <v>0</v>
      </c>
      <c r="O319" s="257"/>
      <c r="P319" s="257"/>
      <c r="Q319" s="257"/>
      <c r="R319" s="140"/>
      <c r="T319" s="171" t="s">
        <v>5</v>
      </c>
      <c r="U319" s="44" t="s">
        <v>45</v>
      </c>
      <c r="V319" s="36"/>
      <c r="W319" s="172">
        <f t="shared" si="116"/>
        <v>0</v>
      </c>
      <c r="X319" s="172">
        <v>9.6600000000000002E-3</v>
      </c>
      <c r="Y319" s="172">
        <f t="shared" si="117"/>
        <v>1.5103409999999999</v>
      </c>
      <c r="Z319" s="172">
        <v>0</v>
      </c>
      <c r="AA319" s="173">
        <f t="shared" si="118"/>
        <v>0</v>
      </c>
      <c r="AR319" s="19" t="s">
        <v>248</v>
      </c>
      <c r="AT319" s="19" t="s">
        <v>189</v>
      </c>
      <c r="AU319" s="19" t="s">
        <v>106</v>
      </c>
      <c r="AY319" s="19" t="s">
        <v>188</v>
      </c>
      <c r="BE319" s="114">
        <f t="shared" si="119"/>
        <v>0</v>
      </c>
      <c r="BF319" s="114">
        <f t="shared" si="120"/>
        <v>0</v>
      </c>
      <c r="BG319" s="114">
        <f t="shared" si="121"/>
        <v>0</v>
      </c>
      <c r="BH319" s="114">
        <f t="shared" si="122"/>
        <v>0</v>
      </c>
      <c r="BI319" s="114">
        <f t="shared" si="123"/>
        <v>0</v>
      </c>
      <c r="BJ319" s="19" t="s">
        <v>90</v>
      </c>
      <c r="BK319" s="174">
        <f t="shared" si="124"/>
        <v>0</v>
      </c>
      <c r="BL319" s="19" t="s">
        <v>248</v>
      </c>
      <c r="BM319" s="19" t="s">
        <v>790</v>
      </c>
    </row>
    <row r="320" spans="2:65" s="1" customFormat="1" ht="25.5" customHeight="1" x14ac:dyDescent="0.15">
      <c r="B320" s="137"/>
      <c r="C320" s="175" t="s">
        <v>791</v>
      </c>
      <c r="D320" s="175" t="s">
        <v>213</v>
      </c>
      <c r="E320" s="176" t="s">
        <v>792</v>
      </c>
      <c r="F320" s="258" t="s">
        <v>793</v>
      </c>
      <c r="G320" s="258"/>
      <c r="H320" s="258"/>
      <c r="I320" s="258"/>
      <c r="J320" s="177" t="s">
        <v>220</v>
      </c>
      <c r="K320" s="178">
        <v>98.501000000000005</v>
      </c>
      <c r="L320" s="259">
        <v>0</v>
      </c>
      <c r="M320" s="259"/>
      <c r="N320" s="260">
        <f t="shared" si="115"/>
        <v>0</v>
      </c>
      <c r="O320" s="257"/>
      <c r="P320" s="257"/>
      <c r="Q320" s="257"/>
      <c r="R320" s="140"/>
      <c r="T320" s="171" t="s">
        <v>5</v>
      </c>
      <c r="U320" s="44" t="s">
        <v>45</v>
      </c>
      <c r="V320" s="36"/>
      <c r="W320" s="172">
        <f t="shared" si="116"/>
        <v>0</v>
      </c>
      <c r="X320" s="172">
        <v>2.3E-2</v>
      </c>
      <c r="Y320" s="172">
        <f t="shared" si="117"/>
        <v>2.265523</v>
      </c>
      <c r="Z320" s="172">
        <v>0</v>
      </c>
      <c r="AA320" s="173">
        <f t="shared" si="118"/>
        <v>0</v>
      </c>
      <c r="AR320" s="19" t="s">
        <v>311</v>
      </c>
      <c r="AT320" s="19" t="s">
        <v>213</v>
      </c>
      <c r="AU320" s="19" t="s">
        <v>106</v>
      </c>
      <c r="AY320" s="19" t="s">
        <v>188</v>
      </c>
      <c r="BE320" s="114">
        <f t="shared" si="119"/>
        <v>0</v>
      </c>
      <c r="BF320" s="114">
        <f t="shared" si="120"/>
        <v>0</v>
      </c>
      <c r="BG320" s="114">
        <f t="shared" si="121"/>
        <v>0</v>
      </c>
      <c r="BH320" s="114">
        <f t="shared" si="122"/>
        <v>0</v>
      </c>
      <c r="BI320" s="114">
        <f t="shared" si="123"/>
        <v>0</v>
      </c>
      <c r="BJ320" s="19" t="s">
        <v>90</v>
      </c>
      <c r="BK320" s="174">
        <f t="shared" si="124"/>
        <v>0</v>
      </c>
      <c r="BL320" s="19" t="s">
        <v>248</v>
      </c>
      <c r="BM320" s="19" t="s">
        <v>794</v>
      </c>
    </row>
    <row r="321" spans="2:65" s="1" customFormat="1" ht="38.25" customHeight="1" x14ac:dyDescent="0.15">
      <c r="B321" s="137"/>
      <c r="C321" s="166" t="s">
        <v>795</v>
      </c>
      <c r="D321" s="166" t="s">
        <v>189</v>
      </c>
      <c r="E321" s="167" t="s">
        <v>796</v>
      </c>
      <c r="F321" s="255" t="s">
        <v>797</v>
      </c>
      <c r="G321" s="255"/>
      <c r="H321" s="255"/>
      <c r="I321" s="255"/>
      <c r="J321" s="168" t="s">
        <v>220</v>
      </c>
      <c r="K321" s="169">
        <v>147.47</v>
      </c>
      <c r="L321" s="256">
        <v>0</v>
      </c>
      <c r="M321" s="256"/>
      <c r="N321" s="257">
        <f t="shared" si="115"/>
        <v>0</v>
      </c>
      <c r="O321" s="257"/>
      <c r="P321" s="257"/>
      <c r="Q321" s="257"/>
      <c r="R321" s="140"/>
      <c r="T321" s="171" t="s">
        <v>5</v>
      </c>
      <c r="U321" s="44" t="s">
        <v>45</v>
      </c>
      <c r="V321" s="36"/>
      <c r="W321" s="172">
        <f t="shared" si="116"/>
        <v>0</v>
      </c>
      <c r="X321" s="172">
        <v>0</v>
      </c>
      <c r="Y321" s="172">
        <f t="shared" si="117"/>
        <v>0</v>
      </c>
      <c r="Z321" s="172">
        <v>0</v>
      </c>
      <c r="AA321" s="173">
        <f t="shared" si="118"/>
        <v>0</v>
      </c>
      <c r="AR321" s="19" t="s">
        <v>248</v>
      </c>
      <c r="AT321" s="19" t="s">
        <v>189</v>
      </c>
      <c r="AU321" s="19" t="s">
        <v>106</v>
      </c>
      <c r="AY321" s="19" t="s">
        <v>188</v>
      </c>
      <c r="BE321" s="114">
        <f t="shared" si="119"/>
        <v>0</v>
      </c>
      <c r="BF321" s="114">
        <f t="shared" si="120"/>
        <v>0</v>
      </c>
      <c r="BG321" s="114">
        <f t="shared" si="121"/>
        <v>0</v>
      </c>
      <c r="BH321" s="114">
        <f t="shared" si="122"/>
        <v>0</v>
      </c>
      <c r="BI321" s="114">
        <f t="shared" si="123"/>
        <v>0</v>
      </c>
      <c r="BJ321" s="19" t="s">
        <v>90</v>
      </c>
      <c r="BK321" s="174">
        <f t="shared" si="124"/>
        <v>0</v>
      </c>
      <c r="BL321" s="19" t="s">
        <v>248</v>
      </c>
      <c r="BM321" s="19" t="s">
        <v>798</v>
      </c>
    </row>
    <row r="322" spans="2:65" s="1" customFormat="1" ht="25.5" customHeight="1" x14ac:dyDescent="0.15">
      <c r="B322" s="137"/>
      <c r="C322" s="166" t="s">
        <v>799</v>
      </c>
      <c r="D322" s="166" t="s">
        <v>189</v>
      </c>
      <c r="E322" s="167" t="s">
        <v>800</v>
      </c>
      <c r="F322" s="255" t="s">
        <v>801</v>
      </c>
      <c r="G322" s="255"/>
      <c r="H322" s="255"/>
      <c r="I322" s="255"/>
      <c r="J322" s="168" t="s">
        <v>235</v>
      </c>
      <c r="K322" s="169">
        <v>8.0210000000000008</v>
      </c>
      <c r="L322" s="256">
        <v>0</v>
      </c>
      <c r="M322" s="256"/>
      <c r="N322" s="257">
        <f t="shared" si="115"/>
        <v>0</v>
      </c>
      <c r="O322" s="257"/>
      <c r="P322" s="257"/>
      <c r="Q322" s="257"/>
      <c r="R322" s="140"/>
      <c r="T322" s="171" t="s">
        <v>5</v>
      </c>
      <c r="U322" s="44" t="s">
        <v>45</v>
      </c>
      <c r="V322" s="36"/>
      <c r="W322" s="172">
        <f t="shared" si="116"/>
        <v>0</v>
      </c>
      <c r="X322" s="172">
        <v>0</v>
      </c>
      <c r="Y322" s="172">
        <f t="shared" si="117"/>
        <v>0</v>
      </c>
      <c r="Z322" s="172">
        <v>0</v>
      </c>
      <c r="AA322" s="173">
        <f t="shared" si="118"/>
        <v>0</v>
      </c>
      <c r="AR322" s="19" t="s">
        <v>248</v>
      </c>
      <c r="AT322" s="19" t="s">
        <v>189</v>
      </c>
      <c r="AU322" s="19" t="s">
        <v>106</v>
      </c>
      <c r="AY322" s="19" t="s">
        <v>188</v>
      </c>
      <c r="BE322" s="114">
        <f t="shared" si="119"/>
        <v>0</v>
      </c>
      <c r="BF322" s="114">
        <f t="shared" si="120"/>
        <v>0</v>
      </c>
      <c r="BG322" s="114">
        <f t="shared" si="121"/>
        <v>0</v>
      </c>
      <c r="BH322" s="114">
        <f t="shared" si="122"/>
        <v>0</v>
      </c>
      <c r="BI322" s="114">
        <f t="shared" si="123"/>
        <v>0</v>
      </c>
      <c r="BJ322" s="19" t="s">
        <v>90</v>
      </c>
      <c r="BK322" s="174">
        <f t="shared" si="124"/>
        <v>0</v>
      </c>
      <c r="BL322" s="19" t="s">
        <v>248</v>
      </c>
      <c r="BM322" s="19" t="s">
        <v>802</v>
      </c>
    </row>
    <row r="323" spans="2:65" s="10" customFormat="1" ht="29.75" customHeight="1" x14ac:dyDescent="0.15">
      <c r="B323" s="155"/>
      <c r="C323" s="156"/>
      <c r="D323" s="165" t="s">
        <v>161</v>
      </c>
      <c r="E323" s="165"/>
      <c r="F323" s="165"/>
      <c r="G323" s="165"/>
      <c r="H323" s="165"/>
      <c r="I323" s="165"/>
      <c r="J323" s="165"/>
      <c r="K323" s="165"/>
      <c r="L323" s="165"/>
      <c r="M323" s="165"/>
      <c r="N323" s="261">
        <f>BK323</f>
        <v>0</v>
      </c>
      <c r="O323" s="262"/>
      <c r="P323" s="262"/>
      <c r="Q323" s="262"/>
      <c r="R323" s="158"/>
      <c r="T323" s="159"/>
      <c r="U323" s="156"/>
      <c r="V323" s="156"/>
      <c r="W323" s="160">
        <f>W324+W328</f>
        <v>0</v>
      </c>
      <c r="X323" s="156"/>
      <c r="Y323" s="160">
        <f>Y324+Y328</f>
        <v>6.4187890200000011</v>
      </c>
      <c r="Z323" s="156"/>
      <c r="AA323" s="161">
        <f>AA324+AA328</f>
        <v>0</v>
      </c>
      <c r="AR323" s="162" t="s">
        <v>90</v>
      </c>
      <c r="AT323" s="163" t="s">
        <v>77</v>
      </c>
      <c r="AU323" s="163" t="s">
        <v>85</v>
      </c>
      <c r="AY323" s="162" t="s">
        <v>188</v>
      </c>
      <c r="BK323" s="164">
        <f>BK324+BK328</f>
        <v>0</v>
      </c>
    </row>
    <row r="324" spans="2:65" s="10" customFormat="1" ht="14.75" customHeight="1" x14ac:dyDescent="0.15">
      <c r="B324" s="155"/>
      <c r="C324" s="156"/>
      <c r="D324" s="165" t="s">
        <v>162</v>
      </c>
      <c r="E324" s="165"/>
      <c r="F324" s="165"/>
      <c r="G324" s="165"/>
      <c r="H324" s="165"/>
      <c r="I324" s="165"/>
      <c r="J324" s="165"/>
      <c r="K324" s="165"/>
      <c r="L324" s="165"/>
      <c r="M324" s="165"/>
      <c r="N324" s="263">
        <f>BK324</f>
        <v>0</v>
      </c>
      <c r="O324" s="264"/>
      <c r="P324" s="264"/>
      <c r="Q324" s="264"/>
      <c r="R324" s="158"/>
      <c r="T324" s="159"/>
      <c r="U324" s="156"/>
      <c r="V324" s="156"/>
      <c r="W324" s="160">
        <f>SUM(W325:W327)</f>
        <v>0</v>
      </c>
      <c r="X324" s="156"/>
      <c r="Y324" s="160">
        <f>SUM(Y325:Y327)</f>
        <v>6.2895879900000011</v>
      </c>
      <c r="Z324" s="156"/>
      <c r="AA324" s="161">
        <f>SUM(AA325:AA327)</f>
        <v>0</v>
      </c>
      <c r="AR324" s="162" t="s">
        <v>90</v>
      </c>
      <c r="AT324" s="163" t="s">
        <v>77</v>
      </c>
      <c r="AU324" s="163" t="s">
        <v>90</v>
      </c>
      <c r="AY324" s="162" t="s">
        <v>188</v>
      </c>
      <c r="BK324" s="164">
        <f>SUM(BK325:BK327)</f>
        <v>0</v>
      </c>
    </row>
    <row r="325" spans="2:65" s="1" customFormat="1" ht="38.25" customHeight="1" x14ac:dyDescent="0.15">
      <c r="B325" s="137"/>
      <c r="C325" s="166" t="s">
        <v>803</v>
      </c>
      <c r="D325" s="166" t="s">
        <v>189</v>
      </c>
      <c r="E325" s="167" t="s">
        <v>804</v>
      </c>
      <c r="F325" s="255" t="s">
        <v>805</v>
      </c>
      <c r="G325" s="255"/>
      <c r="H325" s="255"/>
      <c r="I325" s="255"/>
      <c r="J325" s="168" t="s">
        <v>220</v>
      </c>
      <c r="K325" s="169">
        <v>97.923000000000002</v>
      </c>
      <c r="L325" s="256">
        <v>0</v>
      </c>
      <c r="M325" s="256"/>
      <c r="N325" s="257">
        <f>ROUND(L325*K325,3)</f>
        <v>0</v>
      </c>
      <c r="O325" s="257"/>
      <c r="P325" s="257"/>
      <c r="Q325" s="257"/>
      <c r="R325" s="140"/>
      <c r="T325" s="171" t="s">
        <v>5</v>
      </c>
      <c r="U325" s="44" t="s">
        <v>45</v>
      </c>
      <c r="V325" s="36"/>
      <c r="W325" s="172">
        <f>V325*K325</f>
        <v>0</v>
      </c>
      <c r="X325" s="172">
        <v>4.113E-2</v>
      </c>
      <c r="Y325" s="172">
        <f>X325*K325</f>
        <v>4.0275729900000004</v>
      </c>
      <c r="Z325" s="172">
        <v>0</v>
      </c>
      <c r="AA325" s="173">
        <f>Z325*K325</f>
        <v>0</v>
      </c>
      <c r="AR325" s="19" t="s">
        <v>248</v>
      </c>
      <c r="AT325" s="19" t="s">
        <v>189</v>
      </c>
      <c r="AU325" s="19" t="s">
        <v>106</v>
      </c>
      <c r="AY325" s="19" t="s">
        <v>188</v>
      </c>
      <c r="BE325" s="114">
        <f>IF(U325="základná",N325,0)</f>
        <v>0</v>
      </c>
      <c r="BF325" s="114">
        <f>IF(U325="znížená",N325,0)</f>
        <v>0</v>
      </c>
      <c r="BG325" s="114">
        <f>IF(U325="zákl. prenesená",N325,0)</f>
        <v>0</v>
      </c>
      <c r="BH325" s="114">
        <f>IF(U325="zníž. prenesená",N325,0)</f>
        <v>0</v>
      </c>
      <c r="BI325" s="114">
        <f>IF(U325="nulová",N325,0)</f>
        <v>0</v>
      </c>
      <c r="BJ325" s="19" t="s">
        <v>90</v>
      </c>
      <c r="BK325" s="174">
        <f>ROUND(L325*K325,3)</f>
        <v>0</v>
      </c>
      <c r="BL325" s="19" t="s">
        <v>248</v>
      </c>
      <c r="BM325" s="19" t="s">
        <v>806</v>
      </c>
    </row>
    <row r="326" spans="2:65" s="1" customFormat="1" ht="25.5" customHeight="1" x14ac:dyDescent="0.15">
      <c r="B326" s="137"/>
      <c r="C326" s="175" t="s">
        <v>807</v>
      </c>
      <c r="D326" s="175" t="s">
        <v>213</v>
      </c>
      <c r="E326" s="176" t="s">
        <v>808</v>
      </c>
      <c r="F326" s="258" t="s">
        <v>809</v>
      </c>
      <c r="G326" s="258"/>
      <c r="H326" s="258"/>
      <c r="I326" s="258"/>
      <c r="J326" s="177" t="s">
        <v>220</v>
      </c>
      <c r="K326" s="178">
        <v>107.715</v>
      </c>
      <c r="L326" s="259">
        <v>0</v>
      </c>
      <c r="M326" s="259"/>
      <c r="N326" s="260">
        <f>ROUND(L326*K326,3)</f>
        <v>0</v>
      </c>
      <c r="O326" s="257"/>
      <c r="P326" s="257"/>
      <c r="Q326" s="257"/>
      <c r="R326" s="140"/>
      <c r="T326" s="171" t="s">
        <v>5</v>
      </c>
      <c r="U326" s="44" t="s">
        <v>45</v>
      </c>
      <c r="V326" s="36"/>
      <c r="W326" s="172">
        <f>V326*K326</f>
        <v>0</v>
      </c>
      <c r="X326" s="172">
        <v>2.1000000000000001E-2</v>
      </c>
      <c r="Y326" s="172">
        <f>X326*K326</f>
        <v>2.2620150000000003</v>
      </c>
      <c r="Z326" s="172">
        <v>0</v>
      </c>
      <c r="AA326" s="173">
        <f>Z326*K326</f>
        <v>0</v>
      </c>
      <c r="AR326" s="19" t="s">
        <v>311</v>
      </c>
      <c r="AT326" s="19" t="s">
        <v>213</v>
      </c>
      <c r="AU326" s="19" t="s">
        <v>106</v>
      </c>
      <c r="AY326" s="19" t="s">
        <v>188</v>
      </c>
      <c r="BE326" s="114">
        <f>IF(U326="základná",N326,0)</f>
        <v>0</v>
      </c>
      <c r="BF326" s="114">
        <f>IF(U326="znížená",N326,0)</f>
        <v>0</v>
      </c>
      <c r="BG326" s="114">
        <f>IF(U326="zákl. prenesená",N326,0)</f>
        <v>0</v>
      </c>
      <c r="BH326" s="114">
        <f>IF(U326="zníž. prenesená",N326,0)</f>
        <v>0</v>
      </c>
      <c r="BI326" s="114">
        <f>IF(U326="nulová",N326,0)</f>
        <v>0</v>
      </c>
      <c r="BJ326" s="19" t="s">
        <v>90</v>
      </c>
      <c r="BK326" s="174">
        <f>ROUND(L326*K326,3)</f>
        <v>0</v>
      </c>
      <c r="BL326" s="19" t="s">
        <v>248</v>
      </c>
      <c r="BM326" s="19" t="s">
        <v>810</v>
      </c>
    </row>
    <row r="327" spans="2:65" s="1" customFormat="1" ht="25.5" customHeight="1" x14ac:dyDescent="0.15">
      <c r="B327" s="137"/>
      <c r="C327" s="166" t="s">
        <v>811</v>
      </c>
      <c r="D327" s="166" t="s">
        <v>189</v>
      </c>
      <c r="E327" s="167" t="s">
        <v>812</v>
      </c>
      <c r="F327" s="255" t="s">
        <v>813</v>
      </c>
      <c r="G327" s="255"/>
      <c r="H327" s="255"/>
      <c r="I327" s="255"/>
      <c r="J327" s="168" t="s">
        <v>235</v>
      </c>
      <c r="K327" s="169">
        <v>6.29</v>
      </c>
      <c r="L327" s="256">
        <v>0</v>
      </c>
      <c r="M327" s="256"/>
      <c r="N327" s="257">
        <f>ROUND(L327*K327,3)</f>
        <v>0</v>
      </c>
      <c r="O327" s="257"/>
      <c r="P327" s="257"/>
      <c r="Q327" s="257"/>
      <c r="R327" s="140"/>
      <c r="T327" s="171" t="s">
        <v>5</v>
      </c>
      <c r="U327" s="44" t="s">
        <v>45</v>
      </c>
      <c r="V327" s="36"/>
      <c r="W327" s="172">
        <f>V327*K327</f>
        <v>0</v>
      </c>
      <c r="X327" s="172">
        <v>0</v>
      </c>
      <c r="Y327" s="172">
        <f>X327*K327</f>
        <v>0</v>
      </c>
      <c r="Z327" s="172">
        <v>0</v>
      </c>
      <c r="AA327" s="173">
        <f>Z327*K327</f>
        <v>0</v>
      </c>
      <c r="AR327" s="19" t="s">
        <v>248</v>
      </c>
      <c r="AT327" s="19" t="s">
        <v>189</v>
      </c>
      <c r="AU327" s="19" t="s">
        <v>106</v>
      </c>
      <c r="AY327" s="19" t="s">
        <v>188</v>
      </c>
      <c r="BE327" s="114">
        <f>IF(U327="základná",N327,0)</f>
        <v>0</v>
      </c>
      <c r="BF327" s="114">
        <f>IF(U327="znížená",N327,0)</f>
        <v>0</v>
      </c>
      <c r="BG327" s="114">
        <f>IF(U327="zákl. prenesená",N327,0)</f>
        <v>0</v>
      </c>
      <c r="BH327" s="114">
        <f>IF(U327="zníž. prenesená",N327,0)</f>
        <v>0</v>
      </c>
      <c r="BI327" s="114">
        <f>IF(U327="nulová",N327,0)</f>
        <v>0</v>
      </c>
      <c r="BJ327" s="19" t="s">
        <v>90</v>
      </c>
      <c r="BK327" s="174">
        <f>ROUND(L327*K327,3)</f>
        <v>0</v>
      </c>
      <c r="BL327" s="19" t="s">
        <v>248</v>
      </c>
      <c r="BM327" s="19" t="s">
        <v>814</v>
      </c>
    </row>
    <row r="328" spans="2:65" s="10" customFormat="1" ht="22.25" customHeight="1" x14ac:dyDescent="0.15">
      <c r="B328" s="155"/>
      <c r="C328" s="156"/>
      <c r="D328" s="165" t="s">
        <v>163</v>
      </c>
      <c r="E328" s="165"/>
      <c r="F328" s="165"/>
      <c r="G328" s="165"/>
      <c r="H328" s="165"/>
      <c r="I328" s="165"/>
      <c r="J328" s="165"/>
      <c r="K328" s="165"/>
      <c r="L328" s="165"/>
      <c r="M328" s="165"/>
      <c r="N328" s="267">
        <f>BK328</f>
        <v>0</v>
      </c>
      <c r="O328" s="268"/>
      <c r="P328" s="268"/>
      <c r="Q328" s="268"/>
      <c r="R328" s="158"/>
      <c r="T328" s="159"/>
      <c r="U328" s="156"/>
      <c r="V328" s="156"/>
      <c r="W328" s="160">
        <f>W329</f>
        <v>0</v>
      </c>
      <c r="X328" s="156"/>
      <c r="Y328" s="160">
        <f>Y329</f>
        <v>0.12920103000000002</v>
      </c>
      <c r="Z328" s="156"/>
      <c r="AA328" s="161">
        <f>AA329</f>
        <v>0</v>
      </c>
      <c r="AR328" s="162" t="s">
        <v>90</v>
      </c>
      <c r="AT328" s="163" t="s">
        <v>77</v>
      </c>
      <c r="AU328" s="163" t="s">
        <v>90</v>
      </c>
      <c r="AY328" s="162" t="s">
        <v>188</v>
      </c>
      <c r="BK328" s="164">
        <f>BK329</f>
        <v>0</v>
      </c>
    </row>
    <row r="329" spans="2:65" s="1" customFormat="1" ht="51" customHeight="1" x14ac:dyDescent="0.15">
      <c r="B329" s="137"/>
      <c r="C329" s="166" t="s">
        <v>815</v>
      </c>
      <c r="D329" s="166" t="s">
        <v>189</v>
      </c>
      <c r="E329" s="167" t="s">
        <v>816</v>
      </c>
      <c r="F329" s="255" t="s">
        <v>817</v>
      </c>
      <c r="G329" s="255"/>
      <c r="H329" s="255"/>
      <c r="I329" s="255"/>
      <c r="J329" s="168" t="s">
        <v>220</v>
      </c>
      <c r="K329" s="169">
        <v>615.24300000000005</v>
      </c>
      <c r="L329" s="256">
        <v>0</v>
      </c>
      <c r="M329" s="256"/>
      <c r="N329" s="257">
        <f>ROUND(L329*K329,3)</f>
        <v>0</v>
      </c>
      <c r="O329" s="257"/>
      <c r="P329" s="257"/>
      <c r="Q329" s="257"/>
      <c r="R329" s="140"/>
      <c r="T329" s="171" t="s">
        <v>5</v>
      </c>
      <c r="U329" s="44" t="s">
        <v>45</v>
      </c>
      <c r="V329" s="36"/>
      <c r="W329" s="172">
        <f>V329*K329</f>
        <v>0</v>
      </c>
      <c r="X329" s="172">
        <v>2.1000000000000001E-4</v>
      </c>
      <c r="Y329" s="172">
        <f>X329*K329</f>
        <v>0.12920103000000002</v>
      </c>
      <c r="Z329" s="172">
        <v>0</v>
      </c>
      <c r="AA329" s="173">
        <f>Z329*K329</f>
        <v>0</v>
      </c>
      <c r="AR329" s="19" t="s">
        <v>248</v>
      </c>
      <c r="AT329" s="19" t="s">
        <v>189</v>
      </c>
      <c r="AU329" s="19" t="s">
        <v>106</v>
      </c>
      <c r="AY329" s="19" t="s">
        <v>188</v>
      </c>
      <c r="BE329" s="114">
        <f>IF(U329="základná",N329,0)</f>
        <v>0</v>
      </c>
      <c r="BF329" s="114">
        <f>IF(U329="znížená",N329,0)</f>
        <v>0</v>
      </c>
      <c r="BG329" s="114">
        <f>IF(U329="zákl. prenesená",N329,0)</f>
        <v>0</v>
      </c>
      <c r="BH329" s="114">
        <f>IF(U329="zníž. prenesená",N329,0)</f>
        <v>0</v>
      </c>
      <c r="BI329" s="114">
        <f>IF(U329="nulová",N329,0)</f>
        <v>0</v>
      </c>
      <c r="BJ329" s="19" t="s">
        <v>90</v>
      </c>
      <c r="BK329" s="174">
        <f>ROUND(L329*K329,3)</f>
        <v>0</v>
      </c>
      <c r="BL329" s="19" t="s">
        <v>248</v>
      </c>
      <c r="BM329" s="19" t="s">
        <v>818</v>
      </c>
    </row>
    <row r="330" spans="2:65" s="1" customFormat="1" ht="50" customHeight="1" x14ac:dyDescent="0.2">
      <c r="B330" s="35"/>
      <c r="C330" s="36"/>
      <c r="D330" s="157" t="s">
        <v>819</v>
      </c>
      <c r="E330" s="36"/>
      <c r="F330" s="36"/>
      <c r="G330" s="36"/>
      <c r="H330" s="36"/>
      <c r="I330" s="36"/>
      <c r="J330" s="36"/>
      <c r="K330" s="36"/>
      <c r="L330" s="36"/>
      <c r="M330" s="36"/>
      <c r="N330" s="269">
        <f>BK330</f>
        <v>0</v>
      </c>
      <c r="O330" s="270"/>
      <c r="P330" s="270"/>
      <c r="Q330" s="270"/>
      <c r="R330" s="37"/>
      <c r="T330" s="179"/>
      <c r="U330" s="36"/>
      <c r="V330" s="36"/>
      <c r="W330" s="36"/>
      <c r="X330" s="36"/>
      <c r="Y330" s="36"/>
      <c r="Z330" s="36"/>
      <c r="AA330" s="74"/>
      <c r="AT330" s="19" t="s">
        <v>77</v>
      </c>
      <c r="AU330" s="19" t="s">
        <v>78</v>
      </c>
      <c r="AY330" s="19" t="s">
        <v>820</v>
      </c>
      <c r="BK330" s="174">
        <f>SUM(BK331:BK333)</f>
        <v>0</v>
      </c>
    </row>
    <row r="331" spans="2:65" s="1" customFormat="1" ht="22.25" customHeight="1" x14ac:dyDescent="0.15">
      <c r="B331" s="35"/>
      <c r="C331" s="180" t="s">
        <v>5</v>
      </c>
      <c r="D331" s="180" t="s">
        <v>189</v>
      </c>
      <c r="E331" s="181" t="s">
        <v>5</v>
      </c>
      <c r="F331" s="265" t="s">
        <v>5</v>
      </c>
      <c r="G331" s="265"/>
      <c r="H331" s="265"/>
      <c r="I331" s="265"/>
      <c r="J331" s="182" t="s">
        <v>5</v>
      </c>
      <c r="K331" s="170"/>
      <c r="L331" s="256"/>
      <c r="M331" s="266"/>
      <c r="N331" s="266">
        <f>BK331</f>
        <v>0</v>
      </c>
      <c r="O331" s="266"/>
      <c r="P331" s="266"/>
      <c r="Q331" s="266"/>
      <c r="R331" s="37"/>
      <c r="T331" s="171" t="s">
        <v>5</v>
      </c>
      <c r="U331" s="183" t="s">
        <v>45</v>
      </c>
      <c r="V331" s="36"/>
      <c r="W331" s="36"/>
      <c r="X331" s="36"/>
      <c r="Y331" s="36"/>
      <c r="Z331" s="36"/>
      <c r="AA331" s="74"/>
      <c r="AT331" s="19" t="s">
        <v>820</v>
      </c>
      <c r="AU331" s="19" t="s">
        <v>85</v>
      </c>
      <c r="AY331" s="19" t="s">
        <v>820</v>
      </c>
      <c r="BE331" s="114">
        <f>IF(U331="základná",N331,0)</f>
        <v>0</v>
      </c>
      <c r="BF331" s="114">
        <f>IF(U331="znížená",N331,0)</f>
        <v>0</v>
      </c>
      <c r="BG331" s="114">
        <f>IF(U331="zákl. prenesená",N331,0)</f>
        <v>0</v>
      </c>
      <c r="BH331" s="114">
        <f>IF(U331="zníž. prenesená",N331,0)</f>
        <v>0</v>
      </c>
      <c r="BI331" s="114">
        <f>IF(U331="nulová",N331,0)</f>
        <v>0</v>
      </c>
      <c r="BJ331" s="19" t="s">
        <v>90</v>
      </c>
      <c r="BK331" s="174">
        <f>L331*K331</f>
        <v>0</v>
      </c>
    </row>
    <row r="332" spans="2:65" s="1" customFormat="1" ht="22.25" customHeight="1" x14ac:dyDescent="0.15">
      <c r="B332" s="35"/>
      <c r="C332" s="180" t="s">
        <v>5</v>
      </c>
      <c r="D332" s="180" t="s">
        <v>189</v>
      </c>
      <c r="E332" s="181" t="s">
        <v>5</v>
      </c>
      <c r="F332" s="265" t="s">
        <v>5</v>
      </c>
      <c r="G332" s="265"/>
      <c r="H332" s="265"/>
      <c r="I332" s="265"/>
      <c r="J332" s="182" t="s">
        <v>5</v>
      </c>
      <c r="K332" s="170"/>
      <c r="L332" s="256"/>
      <c r="M332" s="266"/>
      <c r="N332" s="266">
        <f>BK332</f>
        <v>0</v>
      </c>
      <c r="O332" s="266"/>
      <c r="P332" s="266"/>
      <c r="Q332" s="266"/>
      <c r="R332" s="37"/>
      <c r="T332" s="171" t="s">
        <v>5</v>
      </c>
      <c r="U332" s="183" t="s">
        <v>45</v>
      </c>
      <c r="V332" s="36"/>
      <c r="W332" s="36"/>
      <c r="X332" s="36"/>
      <c r="Y332" s="36"/>
      <c r="Z332" s="36"/>
      <c r="AA332" s="74"/>
      <c r="AT332" s="19" t="s">
        <v>820</v>
      </c>
      <c r="AU332" s="19" t="s">
        <v>85</v>
      </c>
      <c r="AY332" s="19" t="s">
        <v>820</v>
      </c>
      <c r="BE332" s="114">
        <f>IF(U332="základná",N332,0)</f>
        <v>0</v>
      </c>
      <c r="BF332" s="114">
        <f>IF(U332="znížená",N332,0)</f>
        <v>0</v>
      </c>
      <c r="BG332" s="114">
        <f>IF(U332="zákl. prenesená",N332,0)</f>
        <v>0</v>
      </c>
      <c r="BH332" s="114">
        <f>IF(U332="zníž. prenesená",N332,0)</f>
        <v>0</v>
      </c>
      <c r="BI332" s="114">
        <f>IF(U332="nulová",N332,0)</f>
        <v>0</v>
      </c>
      <c r="BJ332" s="19" t="s">
        <v>90</v>
      </c>
      <c r="BK332" s="174">
        <f>L332*K332</f>
        <v>0</v>
      </c>
    </row>
    <row r="333" spans="2:65" s="1" customFormat="1" ht="22.25" customHeight="1" x14ac:dyDescent="0.15">
      <c r="B333" s="35"/>
      <c r="C333" s="180" t="s">
        <v>5</v>
      </c>
      <c r="D333" s="180" t="s">
        <v>189</v>
      </c>
      <c r="E333" s="181" t="s">
        <v>5</v>
      </c>
      <c r="F333" s="265" t="s">
        <v>5</v>
      </c>
      <c r="G333" s="265"/>
      <c r="H333" s="265"/>
      <c r="I333" s="265"/>
      <c r="J333" s="182" t="s">
        <v>5</v>
      </c>
      <c r="K333" s="170"/>
      <c r="L333" s="256"/>
      <c r="M333" s="266"/>
      <c r="N333" s="266">
        <f>BK333</f>
        <v>0</v>
      </c>
      <c r="O333" s="266"/>
      <c r="P333" s="266"/>
      <c r="Q333" s="266"/>
      <c r="R333" s="37"/>
      <c r="T333" s="171" t="s">
        <v>5</v>
      </c>
      <c r="U333" s="183" t="s">
        <v>45</v>
      </c>
      <c r="V333" s="56"/>
      <c r="W333" s="56"/>
      <c r="X333" s="56"/>
      <c r="Y333" s="56"/>
      <c r="Z333" s="56"/>
      <c r="AA333" s="58"/>
      <c r="AT333" s="19" t="s">
        <v>820</v>
      </c>
      <c r="AU333" s="19" t="s">
        <v>85</v>
      </c>
      <c r="AY333" s="19" t="s">
        <v>820</v>
      </c>
      <c r="BE333" s="114">
        <f>IF(U333="základná",N333,0)</f>
        <v>0</v>
      </c>
      <c r="BF333" s="114">
        <f>IF(U333="znížená",N333,0)</f>
        <v>0</v>
      </c>
      <c r="BG333" s="114">
        <f>IF(U333="zákl. prenesená",N333,0)</f>
        <v>0</v>
      </c>
      <c r="BH333" s="114">
        <f>IF(U333="zníž. prenesená",N333,0)</f>
        <v>0</v>
      </c>
      <c r="BI333" s="114">
        <f>IF(U333="nulová",N333,0)</f>
        <v>0</v>
      </c>
      <c r="BJ333" s="19" t="s">
        <v>90</v>
      </c>
      <c r="BK333" s="174">
        <f>L333*K333</f>
        <v>0</v>
      </c>
    </row>
    <row r="334" spans="2:65" s="1" customFormat="1" ht="7" customHeight="1" x14ac:dyDescent="0.15">
      <c r="B334" s="59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1"/>
    </row>
  </sheetData>
  <mergeCells count="610">
    <mergeCell ref="H1:K1"/>
    <mergeCell ref="S2:AC2"/>
    <mergeCell ref="F333:I333"/>
    <mergeCell ref="L333:M333"/>
    <mergeCell ref="N333:Q333"/>
    <mergeCell ref="N143:Q143"/>
    <mergeCell ref="N144:Q144"/>
    <mergeCell ref="N145:Q145"/>
    <mergeCell ref="N153:Q153"/>
    <mergeCell ref="N165:Q165"/>
    <mergeCell ref="N179:Q179"/>
    <mergeCell ref="N191:Q191"/>
    <mergeCell ref="N229:Q229"/>
    <mergeCell ref="N242:Q242"/>
    <mergeCell ref="N244:Q244"/>
    <mergeCell ref="N245:Q245"/>
    <mergeCell ref="N246:Q246"/>
    <mergeCell ref="N252:Q252"/>
    <mergeCell ref="N260:Q260"/>
    <mergeCell ref="N264:Q264"/>
    <mergeCell ref="N281:Q281"/>
    <mergeCell ref="N293:Q293"/>
    <mergeCell ref="N299:Q299"/>
    <mergeCell ref="N309:Q309"/>
    <mergeCell ref="F329:I329"/>
    <mergeCell ref="L329:M329"/>
    <mergeCell ref="N329:Q329"/>
    <mergeCell ref="F320:I320"/>
    <mergeCell ref="L320:M320"/>
    <mergeCell ref="N320:Q320"/>
    <mergeCell ref="F321:I321"/>
    <mergeCell ref="L321:M321"/>
    <mergeCell ref="N321:Q321"/>
    <mergeCell ref="F322:I322"/>
    <mergeCell ref="L322:M322"/>
    <mergeCell ref="N322:Q322"/>
    <mergeCell ref="F317:I317"/>
    <mergeCell ref="L317:M317"/>
    <mergeCell ref="N317:Q317"/>
    <mergeCell ref="F318:I318"/>
    <mergeCell ref="L318:M318"/>
    <mergeCell ref="N318:Q318"/>
    <mergeCell ref="N323:Q323"/>
    <mergeCell ref="N324:Q324"/>
    <mergeCell ref="F331:I331"/>
    <mergeCell ref="L331:M331"/>
    <mergeCell ref="N331:Q331"/>
    <mergeCell ref="F332:I332"/>
    <mergeCell ref="L332:M332"/>
    <mergeCell ref="N332:Q332"/>
    <mergeCell ref="F325:I325"/>
    <mergeCell ref="L325:M325"/>
    <mergeCell ref="N325:Q325"/>
    <mergeCell ref="F326:I326"/>
    <mergeCell ref="L326:M326"/>
    <mergeCell ref="N326:Q326"/>
    <mergeCell ref="F327:I327"/>
    <mergeCell ref="L327:M327"/>
    <mergeCell ref="N327:Q327"/>
    <mergeCell ref="N328:Q328"/>
    <mergeCell ref="N330:Q330"/>
    <mergeCell ref="F319:I319"/>
    <mergeCell ref="L319:M319"/>
    <mergeCell ref="N319:Q319"/>
    <mergeCell ref="F312:I312"/>
    <mergeCell ref="L312:M312"/>
    <mergeCell ref="N312:Q312"/>
    <mergeCell ref="F315:I315"/>
    <mergeCell ref="L315:M315"/>
    <mergeCell ref="N315:Q315"/>
    <mergeCell ref="F316:I316"/>
    <mergeCell ref="L316:M316"/>
    <mergeCell ref="N316:Q316"/>
    <mergeCell ref="N313:Q313"/>
    <mergeCell ref="N314:Q314"/>
    <mergeCell ref="F308:I308"/>
    <mergeCell ref="L308:M308"/>
    <mergeCell ref="N308:Q308"/>
    <mergeCell ref="F310:I310"/>
    <mergeCell ref="L310:M310"/>
    <mergeCell ref="N310:Q310"/>
    <mergeCell ref="F311:I311"/>
    <mergeCell ref="L311:M311"/>
    <mergeCell ref="N311:Q311"/>
    <mergeCell ref="F305:I305"/>
    <mergeCell ref="L305:M305"/>
    <mergeCell ref="N305:Q305"/>
    <mergeCell ref="F306:I306"/>
    <mergeCell ref="L306:M306"/>
    <mergeCell ref="N306:Q306"/>
    <mergeCell ref="F307:I307"/>
    <mergeCell ref="L307:M307"/>
    <mergeCell ref="N307:Q307"/>
    <mergeCell ref="F302:I302"/>
    <mergeCell ref="L302:M302"/>
    <mergeCell ref="N302:Q302"/>
    <mergeCell ref="F303:I303"/>
    <mergeCell ref="L303:M303"/>
    <mergeCell ref="N303:Q303"/>
    <mergeCell ref="F304:I304"/>
    <mergeCell ref="L304:M304"/>
    <mergeCell ref="N304:Q304"/>
    <mergeCell ref="F298:I298"/>
    <mergeCell ref="L298:M298"/>
    <mergeCell ref="N298:Q298"/>
    <mergeCell ref="F300:I300"/>
    <mergeCell ref="L300:M300"/>
    <mergeCell ref="N300:Q300"/>
    <mergeCell ref="F301:I301"/>
    <mergeCell ref="L301:M301"/>
    <mergeCell ref="N301:Q301"/>
    <mergeCell ref="F295:I295"/>
    <mergeCell ref="L295:M295"/>
    <mergeCell ref="N295:Q295"/>
    <mergeCell ref="F296:I296"/>
    <mergeCell ref="L296:M296"/>
    <mergeCell ref="N296:Q296"/>
    <mergeCell ref="F297:I297"/>
    <mergeCell ref="L297:M297"/>
    <mergeCell ref="N297:Q297"/>
    <mergeCell ref="F291:I291"/>
    <mergeCell ref="L291:M291"/>
    <mergeCell ref="N291:Q291"/>
    <mergeCell ref="F292:I292"/>
    <mergeCell ref="L292:M292"/>
    <mergeCell ref="N292:Q292"/>
    <mergeCell ref="F294:I294"/>
    <mergeCell ref="L294:M294"/>
    <mergeCell ref="N294:Q294"/>
    <mergeCell ref="F288:I288"/>
    <mergeCell ref="L288:M288"/>
    <mergeCell ref="N288:Q288"/>
    <mergeCell ref="F289:I289"/>
    <mergeCell ref="L289:M289"/>
    <mergeCell ref="N289:Q289"/>
    <mergeCell ref="F290:I290"/>
    <mergeCell ref="L290:M290"/>
    <mergeCell ref="N290:Q290"/>
    <mergeCell ref="F285:I285"/>
    <mergeCell ref="L285:M285"/>
    <mergeCell ref="N285:Q285"/>
    <mergeCell ref="F286:I286"/>
    <mergeCell ref="L286:M286"/>
    <mergeCell ref="N286:Q286"/>
    <mergeCell ref="F287:I287"/>
    <mergeCell ref="L287:M287"/>
    <mergeCell ref="N287:Q287"/>
    <mergeCell ref="F282:I282"/>
    <mergeCell ref="L282:M282"/>
    <mergeCell ref="N282:Q282"/>
    <mergeCell ref="F283:I283"/>
    <mergeCell ref="L283:M283"/>
    <mergeCell ref="N283:Q283"/>
    <mergeCell ref="F284:I284"/>
    <mergeCell ref="L284:M284"/>
    <mergeCell ref="N284:Q284"/>
    <mergeCell ref="F278:I278"/>
    <mergeCell ref="L278:M278"/>
    <mergeCell ref="N278:Q278"/>
    <mergeCell ref="F279:I279"/>
    <mergeCell ref="L279:M279"/>
    <mergeCell ref="N279:Q279"/>
    <mergeCell ref="F280:I280"/>
    <mergeCell ref="L280:M280"/>
    <mergeCell ref="N280:Q280"/>
    <mergeCell ref="F275:I275"/>
    <mergeCell ref="L275:M275"/>
    <mergeCell ref="N275:Q275"/>
    <mergeCell ref="F276:I276"/>
    <mergeCell ref="L276:M276"/>
    <mergeCell ref="N276:Q276"/>
    <mergeCell ref="F277:I277"/>
    <mergeCell ref="L277:M277"/>
    <mergeCell ref="N277:Q277"/>
    <mergeCell ref="F271:I271"/>
    <mergeCell ref="L271:M271"/>
    <mergeCell ref="N271:Q271"/>
    <mergeCell ref="F273:I273"/>
    <mergeCell ref="L273:M273"/>
    <mergeCell ref="N273:Q273"/>
    <mergeCell ref="F274:I274"/>
    <mergeCell ref="L274:M274"/>
    <mergeCell ref="N274:Q274"/>
    <mergeCell ref="N272:Q272"/>
    <mergeCell ref="F268:I268"/>
    <mergeCell ref="L268:M268"/>
    <mergeCell ref="N268:Q268"/>
    <mergeCell ref="F269:I269"/>
    <mergeCell ref="L269:M269"/>
    <mergeCell ref="N269:Q269"/>
    <mergeCell ref="F270:I270"/>
    <mergeCell ref="L270:M270"/>
    <mergeCell ref="N270:Q270"/>
    <mergeCell ref="F263:I263"/>
    <mergeCell ref="L263:M263"/>
    <mergeCell ref="N263:Q263"/>
    <mergeCell ref="F266:I266"/>
    <mergeCell ref="L266:M266"/>
    <mergeCell ref="N266:Q266"/>
    <mergeCell ref="F267:I267"/>
    <mergeCell ref="L267:M267"/>
    <mergeCell ref="N267:Q267"/>
    <mergeCell ref="N265:Q265"/>
    <mergeCell ref="F259:I259"/>
    <mergeCell ref="L259:M259"/>
    <mergeCell ref="N259:Q259"/>
    <mergeCell ref="F261:I261"/>
    <mergeCell ref="L261:M261"/>
    <mergeCell ref="N261:Q261"/>
    <mergeCell ref="F262:I262"/>
    <mergeCell ref="L262:M262"/>
    <mergeCell ref="N262:Q262"/>
    <mergeCell ref="F256:I256"/>
    <mergeCell ref="L256:M256"/>
    <mergeCell ref="N256:Q256"/>
    <mergeCell ref="F257:I257"/>
    <mergeCell ref="L257:M257"/>
    <mergeCell ref="N257:Q257"/>
    <mergeCell ref="F258:I258"/>
    <mergeCell ref="L258:M258"/>
    <mergeCell ref="N258:Q258"/>
    <mergeCell ref="F253:I253"/>
    <mergeCell ref="L253:M253"/>
    <mergeCell ref="N253:Q253"/>
    <mergeCell ref="F254:I254"/>
    <mergeCell ref="L254:M254"/>
    <mergeCell ref="N254:Q254"/>
    <mergeCell ref="F255:I255"/>
    <mergeCell ref="L255:M255"/>
    <mergeCell ref="N255:Q255"/>
    <mergeCell ref="F249:I249"/>
    <mergeCell ref="L249:M249"/>
    <mergeCell ref="N249:Q249"/>
    <mergeCell ref="F250:I250"/>
    <mergeCell ref="L250:M250"/>
    <mergeCell ref="N250:Q250"/>
    <mergeCell ref="F251:I251"/>
    <mergeCell ref="L251:M251"/>
    <mergeCell ref="N251:Q251"/>
    <mergeCell ref="F243:I243"/>
    <mergeCell ref="L243:M243"/>
    <mergeCell ref="N243:Q243"/>
    <mergeCell ref="F247:I247"/>
    <mergeCell ref="L247:M247"/>
    <mergeCell ref="N247:Q247"/>
    <mergeCell ref="F248:I248"/>
    <mergeCell ref="L248:M248"/>
    <mergeCell ref="N248:Q248"/>
    <mergeCell ref="F239:I239"/>
    <mergeCell ref="L239:M239"/>
    <mergeCell ref="N239:Q239"/>
    <mergeCell ref="F240:I240"/>
    <mergeCell ref="L240:M240"/>
    <mergeCell ref="N240:Q240"/>
    <mergeCell ref="F241:I241"/>
    <mergeCell ref="L241:M241"/>
    <mergeCell ref="N241:Q241"/>
    <mergeCell ref="F236:I236"/>
    <mergeCell ref="L236:M236"/>
    <mergeCell ref="N236:Q236"/>
    <mergeCell ref="F237:I237"/>
    <mergeCell ref="L237:M237"/>
    <mergeCell ref="N237:Q237"/>
    <mergeCell ref="F238:I238"/>
    <mergeCell ref="L238:M238"/>
    <mergeCell ref="N238:Q238"/>
    <mergeCell ref="F233:I233"/>
    <mergeCell ref="L233:M233"/>
    <mergeCell ref="N233:Q233"/>
    <mergeCell ref="F234:I234"/>
    <mergeCell ref="L234:M234"/>
    <mergeCell ref="N234:Q234"/>
    <mergeCell ref="F235:I235"/>
    <mergeCell ref="L235:M235"/>
    <mergeCell ref="N235:Q235"/>
    <mergeCell ref="F230:I230"/>
    <mergeCell ref="L230:M230"/>
    <mergeCell ref="N230:Q230"/>
    <mergeCell ref="F231:I231"/>
    <mergeCell ref="L231:M231"/>
    <mergeCell ref="N231:Q231"/>
    <mergeCell ref="F232:I232"/>
    <mergeCell ref="L232:M232"/>
    <mergeCell ref="N232:Q232"/>
    <mergeCell ref="F226:I226"/>
    <mergeCell ref="L226:M226"/>
    <mergeCell ref="N226:Q226"/>
    <mergeCell ref="F227:I227"/>
    <mergeCell ref="L227:M227"/>
    <mergeCell ref="N227:Q227"/>
    <mergeCell ref="F228:I228"/>
    <mergeCell ref="L228:M228"/>
    <mergeCell ref="N228:Q228"/>
    <mergeCell ref="F223:I223"/>
    <mergeCell ref="L223:M223"/>
    <mergeCell ref="N223:Q223"/>
    <mergeCell ref="F224:I224"/>
    <mergeCell ref="L224:M224"/>
    <mergeCell ref="N224:Q224"/>
    <mergeCell ref="F225:I225"/>
    <mergeCell ref="L225:M225"/>
    <mergeCell ref="N225:Q225"/>
    <mergeCell ref="F220:I220"/>
    <mergeCell ref="L220:M220"/>
    <mergeCell ref="N220:Q220"/>
    <mergeCell ref="F221:I221"/>
    <mergeCell ref="L221:M221"/>
    <mergeCell ref="N221:Q221"/>
    <mergeCell ref="F222:I222"/>
    <mergeCell ref="L222:M222"/>
    <mergeCell ref="N222:Q222"/>
    <mergeCell ref="F217:I217"/>
    <mergeCell ref="L217:M217"/>
    <mergeCell ref="N217:Q217"/>
    <mergeCell ref="F218:I218"/>
    <mergeCell ref="L218:M218"/>
    <mergeCell ref="N218:Q218"/>
    <mergeCell ref="F219:I219"/>
    <mergeCell ref="L219:M219"/>
    <mergeCell ref="N219:Q219"/>
    <mergeCell ref="F214:I214"/>
    <mergeCell ref="L214:M214"/>
    <mergeCell ref="N214:Q214"/>
    <mergeCell ref="F215:I215"/>
    <mergeCell ref="L215:M215"/>
    <mergeCell ref="N215:Q215"/>
    <mergeCell ref="F216:I216"/>
    <mergeCell ref="L216:M216"/>
    <mergeCell ref="N216:Q216"/>
    <mergeCell ref="F211:I211"/>
    <mergeCell ref="L211:M211"/>
    <mergeCell ref="N211:Q211"/>
    <mergeCell ref="F212:I212"/>
    <mergeCell ref="L212:M212"/>
    <mergeCell ref="N212:Q212"/>
    <mergeCell ref="F213:I213"/>
    <mergeCell ref="L213:M213"/>
    <mergeCell ref="N213:Q213"/>
    <mergeCell ref="F208:I208"/>
    <mergeCell ref="L208:M208"/>
    <mergeCell ref="N208:Q208"/>
    <mergeCell ref="F209:I209"/>
    <mergeCell ref="L209:M209"/>
    <mergeCell ref="N209:Q209"/>
    <mergeCell ref="F210:I210"/>
    <mergeCell ref="L210:M210"/>
    <mergeCell ref="N210:Q210"/>
    <mergeCell ref="F205:I205"/>
    <mergeCell ref="L205:M205"/>
    <mergeCell ref="N205:Q205"/>
    <mergeCell ref="F206:I206"/>
    <mergeCell ref="L206:M206"/>
    <mergeCell ref="N206:Q206"/>
    <mergeCell ref="F207:I207"/>
    <mergeCell ref="L207:M207"/>
    <mergeCell ref="N207:Q207"/>
    <mergeCell ref="F202:I202"/>
    <mergeCell ref="L202:M202"/>
    <mergeCell ref="N202:Q202"/>
    <mergeCell ref="F203:I203"/>
    <mergeCell ref="L203:M203"/>
    <mergeCell ref="N203:Q203"/>
    <mergeCell ref="F204:I204"/>
    <mergeCell ref="L204:M204"/>
    <mergeCell ref="N204:Q204"/>
    <mergeCell ref="F199:I199"/>
    <mergeCell ref="L199:M199"/>
    <mergeCell ref="N199:Q199"/>
    <mergeCell ref="F200:I200"/>
    <mergeCell ref="L200:M200"/>
    <mergeCell ref="N200:Q200"/>
    <mergeCell ref="F201:I201"/>
    <mergeCell ref="L201:M201"/>
    <mergeCell ref="N201:Q201"/>
    <mergeCell ref="F196:I196"/>
    <mergeCell ref="L196:M196"/>
    <mergeCell ref="N196:Q196"/>
    <mergeCell ref="F197:I197"/>
    <mergeCell ref="L197:M197"/>
    <mergeCell ref="N197:Q197"/>
    <mergeCell ref="F198:I198"/>
    <mergeCell ref="L198:M198"/>
    <mergeCell ref="N198:Q198"/>
    <mergeCell ref="F193:I193"/>
    <mergeCell ref="L193:M193"/>
    <mergeCell ref="N193:Q193"/>
    <mergeCell ref="F194:I194"/>
    <mergeCell ref="L194:M194"/>
    <mergeCell ref="N194:Q194"/>
    <mergeCell ref="F195:I195"/>
    <mergeCell ref="L195:M195"/>
    <mergeCell ref="N195:Q195"/>
    <mergeCell ref="F189:I189"/>
    <mergeCell ref="L189:M189"/>
    <mergeCell ref="N189:Q189"/>
    <mergeCell ref="F190:I190"/>
    <mergeCell ref="L190:M190"/>
    <mergeCell ref="N190:Q190"/>
    <mergeCell ref="F192:I192"/>
    <mergeCell ref="L192:M192"/>
    <mergeCell ref="N192:Q192"/>
    <mergeCell ref="F186:I186"/>
    <mergeCell ref="L186:M186"/>
    <mergeCell ref="N186:Q186"/>
    <mergeCell ref="F187:I187"/>
    <mergeCell ref="L187:M187"/>
    <mergeCell ref="N187:Q187"/>
    <mergeCell ref="F188:I188"/>
    <mergeCell ref="L188:M188"/>
    <mergeCell ref="N188:Q188"/>
    <mergeCell ref="F183:I183"/>
    <mergeCell ref="L183:M183"/>
    <mergeCell ref="N183:Q183"/>
    <mergeCell ref="F184:I184"/>
    <mergeCell ref="L184:M184"/>
    <mergeCell ref="N184:Q184"/>
    <mergeCell ref="F185:I185"/>
    <mergeCell ref="L185:M185"/>
    <mergeCell ref="N185:Q185"/>
    <mergeCell ref="F180:I180"/>
    <mergeCell ref="L180:M180"/>
    <mergeCell ref="N180:Q180"/>
    <mergeCell ref="F181:I181"/>
    <mergeCell ref="L181:M181"/>
    <mergeCell ref="N181:Q181"/>
    <mergeCell ref="F182:I182"/>
    <mergeCell ref="L182:M182"/>
    <mergeCell ref="N182:Q182"/>
    <mergeCell ref="F176:I176"/>
    <mergeCell ref="L176:M176"/>
    <mergeCell ref="N176:Q176"/>
    <mergeCell ref="F177:I177"/>
    <mergeCell ref="L177:M177"/>
    <mergeCell ref="N177:Q177"/>
    <mergeCell ref="F178:I178"/>
    <mergeCell ref="L178:M178"/>
    <mergeCell ref="N178:Q178"/>
    <mergeCell ref="F173:I173"/>
    <mergeCell ref="L173:M173"/>
    <mergeCell ref="N173:Q173"/>
    <mergeCell ref="F174:I174"/>
    <mergeCell ref="L174:M174"/>
    <mergeCell ref="N174:Q174"/>
    <mergeCell ref="F175:I175"/>
    <mergeCell ref="L175:M175"/>
    <mergeCell ref="N175:Q175"/>
    <mergeCell ref="F170:I170"/>
    <mergeCell ref="L170:M170"/>
    <mergeCell ref="N170:Q170"/>
    <mergeCell ref="F171:I171"/>
    <mergeCell ref="L171:M171"/>
    <mergeCell ref="N171:Q171"/>
    <mergeCell ref="F172:I172"/>
    <mergeCell ref="L172:M172"/>
    <mergeCell ref="N172:Q172"/>
    <mergeCell ref="F167:I167"/>
    <mergeCell ref="L167:M167"/>
    <mergeCell ref="N167:Q167"/>
    <mergeCell ref="F168:I168"/>
    <mergeCell ref="L168:M168"/>
    <mergeCell ref="N168:Q168"/>
    <mergeCell ref="F169:I169"/>
    <mergeCell ref="L169:M169"/>
    <mergeCell ref="N169:Q169"/>
    <mergeCell ref="F163:I163"/>
    <mergeCell ref="L163:M163"/>
    <mergeCell ref="N163:Q163"/>
    <mergeCell ref="F164:I164"/>
    <mergeCell ref="L164:M164"/>
    <mergeCell ref="N164:Q164"/>
    <mergeCell ref="F166:I166"/>
    <mergeCell ref="L166:M166"/>
    <mergeCell ref="N166:Q166"/>
    <mergeCell ref="F160:I160"/>
    <mergeCell ref="L160:M160"/>
    <mergeCell ref="N160:Q160"/>
    <mergeCell ref="F161:I161"/>
    <mergeCell ref="L161:M161"/>
    <mergeCell ref="N161:Q161"/>
    <mergeCell ref="F162:I162"/>
    <mergeCell ref="L162:M162"/>
    <mergeCell ref="N162:Q162"/>
    <mergeCell ref="F157:I157"/>
    <mergeCell ref="L157:M157"/>
    <mergeCell ref="N157:Q157"/>
    <mergeCell ref="F158:I158"/>
    <mergeCell ref="L158:M158"/>
    <mergeCell ref="N158:Q158"/>
    <mergeCell ref="F159:I159"/>
    <mergeCell ref="L159:M159"/>
    <mergeCell ref="N159:Q159"/>
    <mergeCell ref="F154:I154"/>
    <mergeCell ref="L154:M154"/>
    <mergeCell ref="N154:Q154"/>
    <mergeCell ref="F155:I155"/>
    <mergeCell ref="L155:M155"/>
    <mergeCell ref="N155:Q155"/>
    <mergeCell ref="F156:I156"/>
    <mergeCell ref="L156:M156"/>
    <mergeCell ref="N156:Q156"/>
    <mergeCell ref="F150:I150"/>
    <mergeCell ref="L150:M150"/>
    <mergeCell ref="N150:Q150"/>
    <mergeCell ref="F151:I151"/>
    <mergeCell ref="L151:M151"/>
    <mergeCell ref="N151:Q151"/>
    <mergeCell ref="F152:I152"/>
    <mergeCell ref="L152:M152"/>
    <mergeCell ref="N152:Q152"/>
    <mergeCell ref="F147:I147"/>
    <mergeCell ref="L147:M147"/>
    <mergeCell ref="N147:Q147"/>
    <mergeCell ref="F148:I148"/>
    <mergeCell ref="L148:M148"/>
    <mergeCell ref="N148:Q148"/>
    <mergeCell ref="F149:I149"/>
    <mergeCell ref="L149:M149"/>
    <mergeCell ref="N149:Q149"/>
    <mergeCell ref="F135:P135"/>
    <mergeCell ref="M137:P137"/>
    <mergeCell ref="M139:Q139"/>
    <mergeCell ref="M140:Q140"/>
    <mergeCell ref="F142:I142"/>
    <mergeCell ref="L142:M142"/>
    <mergeCell ref="N142:Q142"/>
    <mergeCell ref="F146:I146"/>
    <mergeCell ref="L146:M146"/>
    <mergeCell ref="N146:Q146"/>
    <mergeCell ref="D121:H121"/>
    <mergeCell ref="N121:Q121"/>
    <mergeCell ref="D122:H122"/>
    <mergeCell ref="N122:Q122"/>
    <mergeCell ref="N123:Q123"/>
    <mergeCell ref="L125:Q125"/>
    <mergeCell ref="C131:Q131"/>
    <mergeCell ref="F133:P133"/>
    <mergeCell ref="F134:P134"/>
    <mergeCell ref="N113:Q113"/>
    <mergeCell ref="N114:Q114"/>
    <mergeCell ref="N115:Q115"/>
    <mergeCell ref="N117:Q117"/>
    <mergeCell ref="D118:H118"/>
    <mergeCell ref="N118:Q118"/>
    <mergeCell ref="D119:H119"/>
    <mergeCell ref="N119:Q119"/>
    <mergeCell ref="D120:H120"/>
    <mergeCell ref="N120:Q120"/>
    <mergeCell ref="N104:Q104"/>
    <mergeCell ref="N105:Q105"/>
    <mergeCell ref="N106:Q106"/>
    <mergeCell ref="N107:Q107"/>
    <mergeCell ref="N108:Q108"/>
    <mergeCell ref="N109:Q109"/>
    <mergeCell ref="N110:Q110"/>
    <mergeCell ref="N111:Q111"/>
    <mergeCell ref="N112:Q112"/>
    <mergeCell ref="N95:Q95"/>
    <mergeCell ref="N96:Q96"/>
    <mergeCell ref="N97:Q97"/>
    <mergeCell ref="N98:Q98"/>
    <mergeCell ref="N99:Q99"/>
    <mergeCell ref="N100:Q100"/>
    <mergeCell ref="N101:Q101"/>
    <mergeCell ref="N102:Q102"/>
    <mergeCell ref="N103:Q103"/>
    <mergeCell ref="M85:Q85"/>
    <mergeCell ref="C87:G87"/>
    <mergeCell ref="N87:Q87"/>
    <mergeCell ref="N89:Q89"/>
    <mergeCell ref="N90:Q90"/>
    <mergeCell ref="N91:Q91"/>
    <mergeCell ref="N92:Q92"/>
    <mergeCell ref="N93:Q93"/>
    <mergeCell ref="N94:Q94"/>
    <mergeCell ref="H37:J37"/>
    <mergeCell ref="M37:P37"/>
    <mergeCell ref="L39:P39"/>
    <mergeCell ref="C76:Q76"/>
    <mergeCell ref="F78:P78"/>
    <mergeCell ref="F79:P79"/>
    <mergeCell ref="F80:P80"/>
    <mergeCell ref="M82:P82"/>
    <mergeCell ref="M84:Q84"/>
    <mergeCell ref="M31:P31"/>
    <mergeCell ref="H33:J33"/>
    <mergeCell ref="M33:P33"/>
    <mergeCell ref="H34:J34"/>
    <mergeCell ref="M34:P34"/>
    <mergeCell ref="H35:J35"/>
    <mergeCell ref="M35:P35"/>
    <mergeCell ref="H36:J36"/>
    <mergeCell ref="M36:P36"/>
    <mergeCell ref="E16:L16"/>
    <mergeCell ref="O16:P16"/>
    <mergeCell ref="O18:P18"/>
    <mergeCell ref="O19:P19"/>
    <mergeCell ref="O21:P21"/>
    <mergeCell ref="O22:P22"/>
    <mergeCell ref="E25:L25"/>
    <mergeCell ref="M28:P28"/>
    <mergeCell ref="M29:P29"/>
    <mergeCell ref="C2:Q2"/>
    <mergeCell ref="C4:Q4"/>
    <mergeCell ref="F6:P6"/>
    <mergeCell ref="F7:P7"/>
    <mergeCell ref="F8:P8"/>
    <mergeCell ref="O10:P10"/>
    <mergeCell ref="O12:P12"/>
    <mergeCell ref="O13:P13"/>
    <mergeCell ref="O15:P15"/>
  </mergeCells>
  <dataValidations count="2">
    <dataValidation type="list" allowBlank="1" showInputMessage="1" showErrorMessage="1" error="Povolené sú hodnoty K, M." sqref="D331:D334" xr:uid="{00000000-0002-0000-0100-000000000000}">
      <formula1>"K, M"</formula1>
    </dataValidation>
    <dataValidation type="list" allowBlank="1" showInputMessage="1" showErrorMessage="1" error="Povolené sú hodnoty základná, znížená, nulová." sqref="U331:U334" xr:uid="{00000000-0002-0000-0100-000001000000}">
      <formula1>"základná, znížená, nulová"</formula1>
    </dataValidation>
  </dataValidations>
  <hyperlinks>
    <hyperlink ref="F1:G1" location="C2" display="1) Krycí list rozpočtu" xr:uid="{00000000-0004-0000-0100-000000000000}"/>
    <hyperlink ref="H1:K1" location="C87" display="2) Rekapitulácia rozpočtu" xr:uid="{00000000-0004-0000-0100-000001000000}"/>
    <hyperlink ref="L1" location="C142" display="3) Rozpočet" xr:uid="{00000000-0004-0000-0100-000002000000}"/>
    <hyperlink ref="S1:T1" location="'Rekapitulácia stavby'!C2" display="Rekapitulácia stavby" xr:uid="{00000000-0004-0000-01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N229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94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s="1" customFormat="1" ht="32.75" customHeight="1" x14ac:dyDescent="0.15">
      <c r="B8" s="35"/>
      <c r="C8" s="36"/>
      <c r="D8" s="29" t="s">
        <v>131</v>
      </c>
      <c r="E8" s="36"/>
      <c r="F8" s="192" t="s">
        <v>821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36"/>
      <c r="R8" s="37"/>
    </row>
    <row r="9" spans="1:66" s="1" customFormat="1" ht="14.5" customHeight="1" x14ac:dyDescent="0.15">
      <c r="B9" s="35"/>
      <c r="C9" s="36"/>
      <c r="D9" s="30" t="s">
        <v>18</v>
      </c>
      <c r="E9" s="36"/>
      <c r="F9" s="28" t="s">
        <v>5</v>
      </c>
      <c r="G9" s="36"/>
      <c r="H9" s="36"/>
      <c r="I9" s="36"/>
      <c r="J9" s="36"/>
      <c r="K9" s="36"/>
      <c r="L9" s="36"/>
      <c r="M9" s="30" t="s">
        <v>19</v>
      </c>
      <c r="N9" s="36"/>
      <c r="O9" s="28" t="s">
        <v>5</v>
      </c>
      <c r="P9" s="36"/>
      <c r="Q9" s="36"/>
      <c r="R9" s="37"/>
    </row>
    <row r="10" spans="1:66" s="1" customFormat="1" ht="14.5" customHeight="1" x14ac:dyDescent="0.15">
      <c r="B10" s="35"/>
      <c r="C10" s="36"/>
      <c r="D10" s="30" t="s">
        <v>20</v>
      </c>
      <c r="E10" s="36"/>
      <c r="F10" s="28" t="s">
        <v>21</v>
      </c>
      <c r="G10" s="36"/>
      <c r="H10" s="36"/>
      <c r="I10" s="36"/>
      <c r="J10" s="36"/>
      <c r="K10" s="36"/>
      <c r="L10" s="36"/>
      <c r="M10" s="30" t="s">
        <v>22</v>
      </c>
      <c r="N10" s="36"/>
      <c r="O10" s="236">
        <f>'Rekapitulácia stavby'!AN8</f>
        <v>0</v>
      </c>
      <c r="P10" s="237"/>
      <c r="Q10" s="36"/>
      <c r="R10" s="37"/>
    </row>
    <row r="11" spans="1:66" s="1" customFormat="1" ht="11" customHeight="1" x14ac:dyDescent="0.15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7"/>
    </row>
    <row r="12" spans="1:66" s="1" customFormat="1" ht="14.5" customHeight="1" x14ac:dyDescent="0.15">
      <c r="B12" s="35"/>
      <c r="C12" s="36"/>
      <c r="D12" s="30" t="s">
        <v>23</v>
      </c>
      <c r="E12" s="36"/>
      <c r="F12" s="36"/>
      <c r="G12" s="36"/>
      <c r="H12" s="36"/>
      <c r="I12" s="36"/>
      <c r="J12" s="36"/>
      <c r="K12" s="36"/>
      <c r="L12" s="36"/>
      <c r="M12" s="30" t="s">
        <v>24</v>
      </c>
      <c r="N12" s="36"/>
      <c r="O12" s="190" t="s">
        <v>25</v>
      </c>
      <c r="P12" s="190"/>
      <c r="Q12" s="36"/>
      <c r="R12" s="37"/>
    </row>
    <row r="13" spans="1:66" s="1" customFormat="1" ht="18" customHeight="1" x14ac:dyDescent="0.15">
      <c r="B13" s="35"/>
      <c r="C13" s="36"/>
      <c r="D13" s="36"/>
      <c r="E13" s="28" t="s">
        <v>26</v>
      </c>
      <c r="F13" s="36"/>
      <c r="G13" s="36"/>
      <c r="H13" s="36"/>
      <c r="I13" s="36"/>
      <c r="J13" s="36"/>
      <c r="K13" s="36"/>
      <c r="L13" s="36"/>
      <c r="M13" s="30" t="s">
        <v>27</v>
      </c>
      <c r="N13" s="36"/>
      <c r="O13" s="190" t="s">
        <v>5</v>
      </c>
      <c r="P13" s="190"/>
      <c r="Q13" s="36"/>
      <c r="R13" s="37"/>
    </row>
    <row r="14" spans="1:66" s="1" customFormat="1" ht="7" customHeight="1" x14ac:dyDescent="0.15"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7"/>
    </row>
    <row r="15" spans="1:66" s="1" customFormat="1" ht="14.5" customHeight="1" x14ac:dyDescent="0.15">
      <c r="B15" s="35"/>
      <c r="C15" s="36"/>
      <c r="D15" s="30" t="s">
        <v>28</v>
      </c>
      <c r="E15" s="36"/>
      <c r="F15" s="36"/>
      <c r="G15" s="36"/>
      <c r="H15" s="36"/>
      <c r="I15" s="36"/>
      <c r="J15" s="36"/>
      <c r="K15" s="36"/>
      <c r="L15" s="36"/>
      <c r="M15" s="30" t="s">
        <v>24</v>
      </c>
      <c r="N15" s="36"/>
      <c r="O15" s="238" t="str">
        <f>IF('Rekapitulácia stavby'!AN13="","",'Rekapitulácia stavby'!AN13)</f>
        <v>Vyplň údaj</v>
      </c>
      <c r="P15" s="190"/>
      <c r="Q15" s="36"/>
      <c r="R15" s="37"/>
    </row>
    <row r="16" spans="1:66" s="1" customFormat="1" ht="18" customHeight="1" x14ac:dyDescent="0.15">
      <c r="B16" s="35"/>
      <c r="C16" s="36"/>
      <c r="D16" s="36"/>
      <c r="E16" s="238" t="str">
        <f>IF('Rekapitulácia stavby'!E14="","",'Rekapitulácia stavby'!E14)</f>
        <v>Vyplň údaj</v>
      </c>
      <c r="F16" s="239"/>
      <c r="G16" s="239"/>
      <c r="H16" s="239"/>
      <c r="I16" s="239"/>
      <c r="J16" s="239"/>
      <c r="K16" s="239"/>
      <c r="L16" s="239"/>
      <c r="M16" s="30" t="s">
        <v>27</v>
      </c>
      <c r="N16" s="36"/>
      <c r="O16" s="238" t="str">
        <f>IF('Rekapitulácia stavby'!AN14="","",'Rekapitulácia stavby'!AN14)</f>
        <v>Vyplň údaj</v>
      </c>
      <c r="P16" s="190"/>
      <c r="Q16" s="36"/>
      <c r="R16" s="37"/>
    </row>
    <row r="17" spans="2:18" s="1" customFormat="1" ht="7" customHeight="1" x14ac:dyDescent="0.15"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7"/>
    </row>
    <row r="18" spans="2:18" s="1" customFormat="1" ht="14.5" customHeight="1" x14ac:dyDescent="0.15">
      <c r="B18" s="35"/>
      <c r="C18" s="36"/>
      <c r="D18" s="30" t="s">
        <v>30</v>
      </c>
      <c r="E18" s="36"/>
      <c r="F18" s="36"/>
      <c r="G18" s="36"/>
      <c r="H18" s="36"/>
      <c r="I18" s="36"/>
      <c r="J18" s="36"/>
      <c r="K18" s="36"/>
      <c r="L18" s="36"/>
      <c r="M18" s="30" t="s">
        <v>24</v>
      </c>
      <c r="N18" s="36"/>
      <c r="O18" s="190" t="s">
        <v>31</v>
      </c>
      <c r="P18" s="190"/>
      <c r="Q18" s="36"/>
      <c r="R18" s="37"/>
    </row>
    <row r="19" spans="2:18" s="1" customFormat="1" ht="18" customHeight="1" x14ac:dyDescent="0.15">
      <c r="B19" s="35"/>
      <c r="C19" s="36"/>
      <c r="D19" s="36"/>
      <c r="E19" s="28" t="s">
        <v>32</v>
      </c>
      <c r="F19" s="36"/>
      <c r="G19" s="36"/>
      <c r="H19" s="36"/>
      <c r="I19" s="36"/>
      <c r="J19" s="36"/>
      <c r="K19" s="36"/>
      <c r="L19" s="36"/>
      <c r="M19" s="30" t="s">
        <v>27</v>
      </c>
      <c r="N19" s="36"/>
      <c r="O19" s="190" t="s">
        <v>33</v>
      </c>
      <c r="P19" s="190"/>
      <c r="Q19" s="36"/>
      <c r="R19" s="37"/>
    </row>
    <row r="20" spans="2:18" s="1" customFormat="1" ht="7" customHeight="1" x14ac:dyDescent="0.15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7"/>
    </row>
    <row r="21" spans="2:18" s="1" customFormat="1" ht="14.5" customHeight="1" x14ac:dyDescent="0.15">
      <c r="B21" s="35"/>
      <c r="C21" s="36"/>
      <c r="D21" s="30" t="s">
        <v>36</v>
      </c>
      <c r="E21" s="36"/>
      <c r="F21" s="36"/>
      <c r="G21" s="36"/>
      <c r="H21" s="36"/>
      <c r="I21" s="36"/>
      <c r="J21" s="36"/>
      <c r="K21" s="36"/>
      <c r="L21" s="36"/>
      <c r="M21" s="30" t="s">
        <v>24</v>
      </c>
      <c r="N21" s="36"/>
      <c r="O21" s="190" t="str">
        <f>IF('Rekapitulácia stavby'!AN19="","",'Rekapitulácia stavby'!AN19)</f>
        <v/>
      </c>
      <c r="P21" s="190"/>
      <c r="Q21" s="36"/>
      <c r="R21" s="37"/>
    </row>
    <row r="22" spans="2:18" s="1" customFormat="1" ht="18" customHeight="1" x14ac:dyDescent="0.15">
      <c r="B22" s="35"/>
      <c r="C22" s="36"/>
      <c r="D22" s="36"/>
      <c r="E22" s="28" t="str">
        <f>IF('Rekapitulácia stavby'!E20="","",'Rekapitulácia stavby'!E20)</f>
        <v xml:space="preserve"> </v>
      </c>
      <c r="F22" s="36"/>
      <c r="G22" s="36"/>
      <c r="H22" s="36"/>
      <c r="I22" s="36"/>
      <c r="J22" s="36"/>
      <c r="K22" s="36"/>
      <c r="L22" s="36"/>
      <c r="M22" s="30" t="s">
        <v>27</v>
      </c>
      <c r="N22" s="36"/>
      <c r="O22" s="190" t="str">
        <f>IF('Rekapitulácia stavby'!AN20="","",'Rekapitulácia stavby'!AN20)</f>
        <v/>
      </c>
      <c r="P22" s="190"/>
      <c r="Q22" s="36"/>
      <c r="R22" s="37"/>
    </row>
    <row r="23" spans="2:18" s="1" customFormat="1" ht="7" customHeight="1" x14ac:dyDescent="0.15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7"/>
    </row>
    <row r="24" spans="2:18" s="1" customFormat="1" ht="14.5" customHeight="1" x14ac:dyDescent="0.15">
      <c r="B24" s="35"/>
      <c r="C24" s="36"/>
      <c r="D24" s="30" t="s">
        <v>38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6.5" customHeight="1" x14ac:dyDescent="0.15">
      <c r="B25" s="35"/>
      <c r="C25" s="36"/>
      <c r="D25" s="36"/>
      <c r="E25" s="195" t="s">
        <v>5</v>
      </c>
      <c r="F25" s="195"/>
      <c r="G25" s="195"/>
      <c r="H25" s="195"/>
      <c r="I25" s="195"/>
      <c r="J25" s="195"/>
      <c r="K25" s="195"/>
      <c r="L25" s="195"/>
      <c r="M25" s="36"/>
      <c r="N25" s="36"/>
      <c r="O25" s="36"/>
      <c r="P25" s="36"/>
      <c r="Q25" s="36"/>
      <c r="R25" s="37"/>
    </row>
    <row r="26" spans="2:18" s="1" customFormat="1" ht="7" customHeight="1" x14ac:dyDescent="0.15"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36"/>
      <c r="R27" s="37"/>
    </row>
    <row r="28" spans="2:18" s="1" customFormat="1" ht="14.5" customHeight="1" x14ac:dyDescent="0.15">
      <c r="B28" s="35"/>
      <c r="C28" s="36"/>
      <c r="D28" s="122" t="s">
        <v>133</v>
      </c>
      <c r="E28" s="36"/>
      <c r="F28" s="36"/>
      <c r="G28" s="36"/>
      <c r="H28" s="36"/>
      <c r="I28" s="36"/>
      <c r="J28" s="36"/>
      <c r="K28" s="36"/>
      <c r="L28" s="36"/>
      <c r="M28" s="196">
        <f>N89</f>
        <v>0</v>
      </c>
      <c r="N28" s="196"/>
      <c r="O28" s="196"/>
      <c r="P28" s="196"/>
      <c r="Q28" s="36"/>
      <c r="R28" s="37"/>
    </row>
    <row r="29" spans="2:18" s="1" customFormat="1" ht="14.5" customHeight="1" x14ac:dyDescent="0.15">
      <c r="B29" s="35"/>
      <c r="C29" s="36"/>
      <c r="D29" s="34" t="s">
        <v>117</v>
      </c>
      <c r="E29" s="36"/>
      <c r="F29" s="36"/>
      <c r="G29" s="36"/>
      <c r="H29" s="36"/>
      <c r="I29" s="36"/>
      <c r="J29" s="36"/>
      <c r="K29" s="36"/>
      <c r="L29" s="36"/>
      <c r="M29" s="196">
        <f>N102</f>
        <v>0</v>
      </c>
      <c r="N29" s="196"/>
      <c r="O29" s="196"/>
      <c r="P29" s="196"/>
      <c r="Q29" s="36"/>
      <c r="R29" s="37"/>
    </row>
    <row r="30" spans="2:18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</row>
    <row r="31" spans="2:18" s="1" customFormat="1" ht="25.25" customHeight="1" x14ac:dyDescent="0.15">
      <c r="B31" s="35"/>
      <c r="C31" s="36"/>
      <c r="D31" s="123" t="s">
        <v>41</v>
      </c>
      <c r="E31" s="36"/>
      <c r="F31" s="36"/>
      <c r="G31" s="36"/>
      <c r="H31" s="36"/>
      <c r="I31" s="36"/>
      <c r="J31" s="36"/>
      <c r="K31" s="36"/>
      <c r="L31" s="36"/>
      <c r="M31" s="240">
        <f>ROUND(M28+M29,2)</f>
        <v>0</v>
      </c>
      <c r="N31" s="235"/>
      <c r="O31" s="235"/>
      <c r="P31" s="235"/>
      <c r="Q31" s="36"/>
      <c r="R31" s="37"/>
    </row>
    <row r="32" spans="2:18" s="1" customFormat="1" ht="7" customHeight="1" x14ac:dyDescent="0.15">
      <c r="B32" s="35"/>
      <c r="C32" s="36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36"/>
      <c r="R32" s="37"/>
    </row>
    <row r="33" spans="2:18" s="1" customFormat="1" ht="14.5" customHeight="1" x14ac:dyDescent="0.15">
      <c r="B33" s="35"/>
      <c r="C33" s="36"/>
      <c r="D33" s="42" t="s">
        <v>42</v>
      </c>
      <c r="E33" s="42" t="s">
        <v>43</v>
      </c>
      <c r="F33" s="43">
        <v>0.2</v>
      </c>
      <c r="G33" s="124" t="s">
        <v>44</v>
      </c>
      <c r="H33" s="241">
        <f>ROUND((((SUM(BE102:BE109)+SUM(BE128:BE224))+SUM(BE226:BE228))),2)</f>
        <v>0</v>
      </c>
      <c r="I33" s="235"/>
      <c r="J33" s="235"/>
      <c r="K33" s="36"/>
      <c r="L33" s="36"/>
      <c r="M33" s="241">
        <f>ROUND(((ROUND((SUM(BE102:BE109)+SUM(BE128:BE224)), 2)*F33)+SUM(BE226:BE228)*F33),2)</f>
        <v>0</v>
      </c>
      <c r="N33" s="235"/>
      <c r="O33" s="235"/>
      <c r="P33" s="235"/>
      <c r="Q33" s="36"/>
      <c r="R33" s="37"/>
    </row>
    <row r="34" spans="2:18" s="1" customFormat="1" ht="14.5" customHeight="1" x14ac:dyDescent="0.15">
      <c r="B34" s="35"/>
      <c r="C34" s="36"/>
      <c r="D34" s="36"/>
      <c r="E34" s="42" t="s">
        <v>45</v>
      </c>
      <c r="F34" s="43">
        <v>0.2</v>
      </c>
      <c r="G34" s="124" t="s">
        <v>44</v>
      </c>
      <c r="H34" s="241">
        <f>ROUND((((SUM(BF102:BF109)+SUM(BF128:BF224))+SUM(BF226:BF228))),2)</f>
        <v>0</v>
      </c>
      <c r="I34" s="235"/>
      <c r="J34" s="235"/>
      <c r="K34" s="36"/>
      <c r="L34" s="36"/>
      <c r="M34" s="241">
        <f>ROUND(((ROUND((SUM(BF102:BF109)+SUM(BF128:BF224)), 2)*F34)+SUM(BF226:BF228)*F34),2)</f>
        <v>0</v>
      </c>
      <c r="N34" s="235"/>
      <c r="O34" s="235"/>
      <c r="P34" s="235"/>
      <c r="Q34" s="36"/>
      <c r="R34" s="37"/>
    </row>
    <row r="35" spans="2:18" s="1" customFormat="1" ht="14.5" hidden="1" customHeight="1" x14ac:dyDescent="0.15">
      <c r="B35" s="35"/>
      <c r="C35" s="36"/>
      <c r="D35" s="36"/>
      <c r="E35" s="42" t="s">
        <v>46</v>
      </c>
      <c r="F35" s="43">
        <v>0.2</v>
      </c>
      <c r="G35" s="124" t="s">
        <v>44</v>
      </c>
      <c r="H35" s="241">
        <f>ROUND((((SUM(BG102:BG109)+SUM(BG128:BG224))+SUM(BG226:BG228))),2)</f>
        <v>0</v>
      </c>
      <c r="I35" s="235"/>
      <c r="J35" s="235"/>
      <c r="K35" s="36"/>
      <c r="L35" s="36"/>
      <c r="M35" s="241"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47</v>
      </c>
      <c r="F36" s="43">
        <v>0.2</v>
      </c>
      <c r="G36" s="124" t="s">
        <v>44</v>
      </c>
      <c r="H36" s="241">
        <f>ROUND((((SUM(BH102:BH109)+SUM(BH128:BH224))+SUM(BH226:BH228))),2)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48</v>
      </c>
      <c r="F37" s="43">
        <v>0</v>
      </c>
      <c r="G37" s="124" t="s">
        <v>44</v>
      </c>
      <c r="H37" s="241">
        <f>ROUND((((SUM(BI102:BI109)+SUM(BI128:BI224))+SUM(BI226:BI228))),2)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7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</row>
    <row r="39" spans="2:18" s="1" customFormat="1" ht="25.25" customHeight="1" x14ac:dyDescent="0.15">
      <c r="B39" s="35"/>
      <c r="C39" s="120"/>
      <c r="D39" s="125" t="s">
        <v>49</v>
      </c>
      <c r="E39" s="75"/>
      <c r="F39" s="75"/>
      <c r="G39" s="126" t="s">
        <v>50</v>
      </c>
      <c r="H39" s="127" t="s">
        <v>51</v>
      </c>
      <c r="I39" s="75"/>
      <c r="J39" s="75"/>
      <c r="K39" s="75"/>
      <c r="L39" s="242">
        <f>SUM(M31:M37)</f>
        <v>0</v>
      </c>
      <c r="M39" s="242"/>
      <c r="N39" s="242"/>
      <c r="O39" s="242"/>
      <c r="P39" s="243"/>
      <c r="Q39" s="120"/>
      <c r="R39" s="37"/>
    </row>
    <row r="40" spans="2:18" s="1" customFormat="1" ht="14.5" customHeight="1" x14ac:dyDescent="0.15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4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s="1" customFormat="1" ht="37" customHeight="1" x14ac:dyDescent="0.15">
      <c r="B80" s="35"/>
      <c r="C80" s="69" t="s">
        <v>131</v>
      </c>
      <c r="D80" s="36"/>
      <c r="E80" s="36"/>
      <c r="F80" s="231" t="str">
        <f>F8</f>
        <v>Časť 2. - ZDRAVOTECHNIKA</v>
      </c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36"/>
      <c r="R80" s="37"/>
    </row>
    <row r="81" spans="2:47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7"/>
    </row>
    <row r="82" spans="2:47" s="1" customFormat="1" ht="18" customHeight="1" x14ac:dyDescent="0.15">
      <c r="B82" s="35"/>
      <c r="C82" s="30" t="s">
        <v>20</v>
      </c>
      <c r="D82" s="36"/>
      <c r="E82" s="36"/>
      <c r="F82" s="28" t="str">
        <f>F10</f>
        <v>TERANY, 962 68, parc. č.: 1/5</v>
      </c>
      <c r="G82" s="36"/>
      <c r="H82" s="36"/>
      <c r="I82" s="36"/>
      <c r="J82" s="36"/>
      <c r="K82" s="30" t="s">
        <v>22</v>
      </c>
      <c r="L82" s="36"/>
      <c r="M82" s="237">
        <f>IF(O10="","",O10)</f>
        <v>0</v>
      </c>
      <c r="N82" s="237"/>
      <c r="O82" s="237"/>
      <c r="P82" s="237"/>
      <c r="Q82" s="36"/>
      <c r="R82" s="37"/>
    </row>
    <row r="83" spans="2:47" s="1" customFormat="1" ht="7" customHeight="1" x14ac:dyDescent="0.15"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7"/>
    </row>
    <row r="84" spans="2:47" s="1" customFormat="1" ht="12" x14ac:dyDescent="0.15">
      <c r="B84" s="35"/>
      <c r="C84" s="30" t="s">
        <v>23</v>
      </c>
      <c r="D84" s="36"/>
      <c r="E84" s="36"/>
      <c r="F84" s="28" t="str">
        <f>E13</f>
        <v>Obec Terany, Terany 116, PSČ: 962 68</v>
      </c>
      <c r="G84" s="36"/>
      <c r="H84" s="36"/>
      <c r="I84" s="36"/>
      <c r="J84" s="36"/>
      <c r="K84" s="30" t="s">
        <v>30</v>
      </c>
      <c r="L84" s="36"/>
      <c r="M84" s="190" t="str">
        <f>E19</f>
        <v>Cobra Bauart s.r.o. Športová 2/20, Balog nad Ipľom</v>
      </c>
      <c r="N84" s="190"/>
      <c r="O84" s="190"/>
      <c r="P84" s="190"/>
      <c r="Q84" s="190"/>
      <c r="R84" s="37"/>
    </row>
    <row r="85" spans="2:47" s="1" customFormat="1" ht="14.5" customHeight="1" x14ac:dyDescent="0.15">
      <c r="B85" s="35"/>
      <c r="C85" s="30" t="s">
        <v>28</v>
      </c>
      <c r="D85" s="36"/>
      <c r="E85" s="36"/>
      <c r="F85" s="28" t="str">
        <f>IF(E16="","",E16)</f>
        <v>Vyplň údaj</v>
      </c>
      <c r="G85" s="36"/>
      <c r="H85" s="36"/>
      <c r="I85" s="36"/>
      <c r="J85" s="36"/>
      <c r="K85" s="30" t="s">
        <v>36</v>
      </c>
      <c r="L85" s="36"/>
      <c r="M85" s="190" t="str">
        <f>E22</f>
        <v xml:space="preserve"> </v>
      </c>
      <c r="N85" s="190"/>
      <c r="O85" s="190"/>
      <c r="P85" s="190"/>
      <c r="Q85" s="190"/>
      <c r="R85" s="37"/>
    </row>
    <row r="86" spans="2:47" s="1" customFormat="1" ht="10.25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7"/>
    </row>
    <row r="87" spans="2:47" s="1" customFormat="1" ht="29.25" customHeight="1" x14ac:dyDescent="0.15">
      <c r="B87" s="35"/>
      <c r="C87" s="244" t="s">
        <v>135</v>
      </c>
      <c r="D87" s="245"/>
      <c r="E87" s="245"/>
      <c r="F87" s="245"/>
      <c r="G87" s="245"/>
      <c r="H87" s="120"/>
      <c r="I87" s="120"/>
      <c r="J87" s="120"/>
      <c r="K87" s="120"/>
      <c r="L87" s="120"/>
      <c r="M87" s="120"/>
      <c r="N87" s="244" t="s">
        <v>136</v>
      </c>
      <c r="O87" s="245"/>
      <c r="P87" s="245"/>
      <c r="Q87" s="245"/>
      <c r="R87" s="37"/>
    </row>
    <row r="88" spans="2:47" s="1" customFormat="1" ht="10.25" customHeight="1" x14ac:dyDescent="0.15"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7"/>
    </row>
    <row r="89" spans="2:47" s="1" customFormat="1" ht="29.25" customHeight="1" x14ac:dyDescent="0.15">
      <c r="B89" s="35"/>
      <c r="C89" s="128" t="s">
        <v>137</v>
      </c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220">
        <f>N128</f>
        <v>0</v>
      </c>
      <c r="O89" s="246"/>
      <c r="P89" s="246"/>
      <c r="Q89" s="246"/>
      <c r="R89" s="37"/>
      <c r="AU89" s="19" t="s">
        <v>138</v>
      </c>
    </row>
    <row r="90" spans="2:47" s="7" customFormat="1" ht="25" customHeight="1" x14ac:dyDescent="0.15">
      <c r="B90" s="129"/>
      <c r="C90" s="130"/>
      <c r="D90" s="131" t="s">
        <v>147</v>
      </c>
      <c r="E90" s="130"/>
      <c r="F90" s="130"/>
      <c r="G90" s="130"/>
      <c r="H90" s="130"/>
      <c r="I90" s="130"/>
      <c r="J90" s="130"/>
      <c r="K90" s="130"/>
      <c r="L90" s="130"/>
      <c r="M90" s="130"/>
      <c r="N90" s="247">
        <f>N129</f>
        <v>0</v>
      </c>
      <c r="O90" s="248"/>
      <c r="P90" s="248"/>
      <c r="Q90" s="248"/>
      <c r="R90" s="132"/>
    </row>
    <row r="91" spans="2:47" s="8" customFormat="1" ht="20" customHeight="1" x14ac:dyDescent="0.15">
      <c r="B91" s="133"/>
      <c r="C91" s="99"/>
      <c r="D91" s="110" t="s">
        <v>148</v>
      </c>
      <c r="E91" s="99"/>
      <c r="F91" s="99"/>
      <c r="G91" s="99"/>
      <c r="H91" s="99"/>
      <c r="I91" s="99"/>
      <c r="J91" s="99"/>
      <c r="K91" s="99"/>
      <c r="L91" s="99"/>
      <c r="M91" s="99"/>
      <c r="N91" s="222">
        <f>N130</f>
        <v>0</v>
      </c>
      <c r="O91" s="223"/>
      <c r="P91" s="223"/>
      <c r="Q91" s="223"/>
      <c r="R91" s="134"/>
    </row>
    <row r="92" spans="2:47" s="8" customFormat="1" ht="14.75" customHeight="1" x14ac:dyDescent="0.15">
      <c r="B92" s="133"/>
      <c r="C92" s="99"/>
      <c r="D92" s="110" t="s">
        <v>150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N131</f>
        <v>0</v>
      </c>
      <c r="O92" s="223"/>
      <c r="P92" s="223"/>
      <c r="Q92" s="223"/>
      <c r="R92" s="134"/>
    </row>
    <row r="93" spans="2:47" s="8" customFormat="1" ht="20" customHeight="1" x14ac:dyDescent="0.15">
      <c r="B93" s="133"/>
      <c r="C93" s="99"/>
      <c r="D93" s="110" t="s">
        <v>822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N136</f>
        <v>0</v>
      </c>
      <c r="O93" s="223"/>
      <c r="P93" s="223"/>
      <c r="Q93" s="223"/>
      <c r="R93" s="134"/>
    </row>
    <row r="94" spans="2:47" s="8" customFormat="1" ht="14.75" customHeight="1" x14ac:dyDescent="0.15">
      <c r="B94" s="133"/>
      <c r="C94" s="99"/>
      <c r="D94" s="110" t="s">
        <v>823</v>
      </c>
      <c r="E94" s="99"/>
      <c r="F94" s="99"/>
      <c r="G94" s="99"/>
      <c r="H94" s="99"/>
      <c r="I94" s="99"/>
      <c r="J94" s="99"/>
      <c r="K94" s="99"/>
      <c r="L94" s="99"/>
      <c r="M94" s="99"/>
      <c r="N94" s="222">
        <f>N137</f>
        <v>0</v>
      </c>
      <c r="O94" s="223"/>
      <c r="P94" s="223"/>
      <c r="Q94" s="223"/>
      <c r="R94" s="134"/>
    </row>
    <row r="95" spans="2:47" s="8" customFormat="1" ht="14.75" customHeight="1" x14ac:dyDescent="0.15">
      <c r="B95" s="133"/>
      <c r="C95" s="99"/>
      <c r="D95" s="110" t="s">
        <v>824</v>
      </c>
      <c r="E95" s="99"/>
      <c r="F95" s="99"/>
      <c r="G95" s="99"/>
      <c r="H95" s="99"/>
      <c r="I95" s="99"/>
      <c r="J95" s="99"/>
      <c r="K95" s="99"/>
      <c r="L95" s="99"/>
      <c r="M95" s="99"/>
      <c r="N95" s="222">
        <f>N159</f>
        <v>0</v>
      </c>
      <c r="O95" s="223"/>
      <c r="P95" s="223"/>
      <c r="Q95" s="223"/>
      <c r="R95" s="134"/>
    </row>
    <row r="96" spans="2:47" s="8" customFormat="1" ht="14.75" customHeight="1" x14ac:dyDescent="0.15">
      <c r="B96" s="133"/>
      <c r="C96" s="99"/>
      <c r="D96" s="110" t="s">
        <v>825</v>
      </c>
      <c r="E96" s="99"/>
      <c r="F96" s="99"/>
      <c r="G96" s="99"/>
      <c r="H96" s="99"/>
      <c r="I96" s="99"/>
      <c r="J96" s="99"/>
      <c r="K96" s="99"/>
      <c r="L96" s="99"/>
      <c r="M96" s="99"/>
      <c r="N96" s="222">
        <f>N183</f>
        <v>0</v>
      </c>
      <c r="O96" s="223"/>
      <c r="P96" s="223"/>
      <c r="Q96" s="223"/>
      <c r="R96" s="134"/>
    </row>
    <row r="97" spans="2:65" s="8" customFormat="1" ht="14.75" customHeight="1" x14ac:dyDescent="0.15">
      <c r="B97" s="133"/>
      <c r="C97" s="99"/>
      <c r="D97" s="110" t="s">
        <v>826</v>
      </c>
      <c r="E97" s="99"/>
      <c r="F97" s="99"/>
      <c r="G97" s="99"/>
      <c r="H97" s="99"/>
      <c r="I97" s="99"/>
      <c r="J97" s="99"/>
      <c r="K97" s="99"/>
      <c r="L97" s="99"/>
      <c r="M97" s="99"/>
      <c r="N97" s="222">
        <f>N198</f>
        <v>0</v>
      </c>
      <c r="O97" s="223"/>
      <c r="P97" s="223"/>
      <c r="Q97" s="223"/>
      <c r="R97" s="134"/>
    </row>
    <row r="98" spans="2:65" s="8" customFormat="1" ht="20" customHeight="1" x14ac:dyDescent="0.15">
      <c r="B98" s="133"/>
      <c r="C98" s="99"/>
      <c r="D98" s="110" t="s">
        <v>827</v>
      </c>
      <c r="E98" s="99"/>
      <c r="F98" s="99"/>
      <c r="G98" s="99"/>
      <c r="H98" s="99"/>
      <c r="I98" s="99"/>
      <c r="J98" s="99"/>
      <c r="K98" s="99"/>
      <c r="L98" s="99"/>
      <c r="M98" s="99"/>
      <c r="N98" s="222">
        <f>N222</f>
        <v>0</v>
      </c>
      <c r="O98" s="223"/>
      <c r="P98" s="223"/>
      <c r="Q98" s="223"/>
      <c r="R98" s="134"/>
    </row>
    <row r="99" spans="2:65" s="8" customFormat="1" ht="14.75" customHeight="1" x14ac:dyDescent="0.15">
      <c r="B99" s="133"/>
      <c r="C99" s="99"/>
      <c r="D99" s="110" t="s">
        <v>828</v>
      </c>
      <c r="E99" s="99"/>
      <c r="F99" s="99"/>
      <c r="G99" s="99"/>
      <c r="H99" s="99"/>
      <c r="I99" s="99"/>
      <c r="J99" s="99"/>
      <c r="K99" s="99"/>
      <c r="L99" s="99"/>
      <c r="M99" s="99"/>
      <c r="N99" s="222">
        <f>N223</f>
        <v>0</v>
      </c>
      <c r="O99" s="223"/>
      <c r="P99" s="223"/>
      <c r="Q99" s="223"/>
      <c r="R99" s="134"/>
    </row>
    <row r="100" spans="2:65" s="7" customFormat="1" ht="21.75" customHeight="1" x14ac:dyDescent="0.2">
      <c r="B100" s="129"/>
      <c r="C100" s="130"/>
      <c r="D100" s="131" t="s">
        <v>164</v>
      </c>
      <c r="E100" s="130"/>
      <c r="F100" s="130"/>
      <c r="G100" s="130"/>
      <c r="H100" s="130"/>
      <c r="I100" s="130"/>
      <c r="J100" s="130"/>
      <c r="K100" s="130"/>
      <c r="L100" s="130"/>
      <c r="M100" s="130"/>
      <c r="N100" s="249">
        <f>N225</f>
        <v>0</v>
      </c>
      <c r="O100" s="248"/>
      <c r="P100" s="248"/>
      <c r="Q100" s="248"/>
      <c r="R100" s="132"/>
    </row>
    <row r="101" spans="2:65" s="1" customFormat="1" ht="21.75" customHeight="1" x14ac:dyDescent="0.15">
      <c r="B101" s="35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7"/>
    </row>
    <row r="102" spans="2:65" s="1" customFormat="1" ht="29.25" customHeight="1" x14ac:dyDescent="0.15">
      <c r="B102" s="35"/>
      <c r="C102" s="128" t="s">
        <v>165</v>
      </c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246">
        <f>ROUND(N103+N104+N105+N106+N107+N108,2)</f>
        <v>0</v>
      </c>
      <c r="O102" s="250"/>
      <c r="P102" s="250"/>
      <c r="Q102" s="250"/>
      <c r="R102" s="37"/>
      <c r="T102" s="135"/>
      <c r="U102" s="136" t="s">
        <v>42</v>
      </c>
    </row>
    <row r="103" spans="2:65" s="1" customFormat="1" ht="18" customHeight="1" x14ac:dyDescent="0.15">
      <c r="B103" s="137"/>
      <c r="C103" s="138"/>
      <c r="D103" s="224" t="s">
        <v>166</v>
      </c>
      <c r="E103" s="251"/>
      <c r="F103" s="251"/>
      <c r="G103" s="251"/>
      <c r="H103" s="251"/>
      <c r="I103" s="138"/>
      <c r="J103" s="138"/>
      <c r="K103" s="138"/>
      <c r="L103" s="138"/>
      <c r="M103" s="138"/>
      <c r="N103" s="226">
        <f>ROUND(N89*T103,2)</f>
        <v>0</v>
      </c>
      <c r="O103" s="252"/>
      <c r="P103" s="252"/>
      <c r="Q103" s="252"/>
      <c r="R103" s="140"/>
      <c r="S103" s="141"/>
      <c r="T103" s="142"/>
      <c r="U103" s="143" t="s">
        <v>45</v>
      </c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1"/>
      <c r="AY103" s="144" t="s">
        <v>167</v>
      </c>
      <c r="AZ103" s="141"/>
      <c r="BA103" s="141"/>
      <c r="BB103" s="141"/>
      <c r="BC103" s="141"/>
      <c r="BD103" s="141"/>
      <c r="BE103" s="145">
        <f t="shared" ref="BE103:BE108" si="0">IF(U103="základná",N103,0)</f>
        <v>0</v>
      </c>
      <c r="BF103" s="145">
        <f t="shared" ref="BF103:BF108" si="1">IF(U103="znížená",N103,0)</f>
        <v>0</v>
      </c>
      <c r="BG103" s="145">
        <f t="shared" ref="BG103:BG108" si="2">IF(U103="zákl. prenesená",N103,0)</f>
        <v>0</v>
      </c>
      <c r="BH103" s="145">
        <f t="shared" ref="BH103:BH108" si="3">IF(U103="zníž. prenesená",N103,0)</f>
        <v>0</v>
      </c>
      <c r="BI103" s="145">
        <f t="shared" ref="BI103:BI108" si="4">IF(U103="nulová",N103,0)</f>
        <v>0</v>
      </c>
      <c r="BJ103" s="144" t="s">
        <v>90</v>
      </c>
      <c r="BK103" s="141"/>
      <c r="BL103" s="141"/>
      <c r="BM103" s="141"/>
    </row>
    <row r="104" spans="2:65" s="1" customFormat="1" ht="18" customHeight="1" x14ac:dyDescent="0.15">
      <c r="B104" s="137"/>
      <c r="C104" s="138"/>
      <c r="D104" s="224" t="s">
        <v>168</v>
      </c>
      <c r="E104" s="251"/>
      <c r="F104" s="251"/>
      <c r="G104" s="251"/>
      <c r="H104" s="251"/>
      <c r="I104" s="138"/>
      <c r="J104" s="138"/>
      <c r="K104" s="138"/>
      <c r="L104" s="138"/>
      <c r="M104" s="138"/>
      <c r="N104" s="226">
        <f>ROUND(N89*T104,2)</f>
        <v>0</v>
      </c>
      <c r="O104" s="252"/>
      <c r="P104" s="252"/>
      <c r="Q104" s="252"/>
      <c r="R104" s="140"/>
      <c r="S104" s="141"/>
      <c r="T104" s="142"/>
      <c r="U104" s="143" t="s">
        <v>45</v>
      </c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1"/>
      <c r="AW104" s="141"/>
      <c r="AX104" s="141"/>
      <c r="AY104" s="144" t="s">
        <v>167</v>
      </c>
      <c r="AZ104" s="141"/>
      <c r="BA104" s="141"/>
      <c r="BB104" s="141"/>
      <c r="BC104" s="141"/>
      <c r="BD104" s="141"/>
      <c r="BE104" s="145">
        <f t="shared" si="0"/>
        <v>0</v>
      </c>
      <c r="BF104" s="145">
        <f t="shared" si="1"/>
        <v>0</v>
      </c>
      <c r="BG104" s="145">
        <f t="shared" si="2"/>
        <v>0</v>
      </c>
      <c r="BH104" s="145">
        <f t="shared" si="3"/>
        <v>0</v>
      </c>
      <c r="BI104" s="145">
        <f t="shared" si="4"/>
        <v>0</v>
      </c>
      <c r="BJ104" s="144" t="s">
        <v>90</v>
      </c>
      <c r="BK104" s="141"/>
      <c r="BL104" s="141"/>
      <c r="BM104" s="141"/>
    </row>
    <row r="105" spans="2:65" s="1" customFormat="1" ht="18" customHeight="1" x14ac:dyDescent="0.15">
      <c r="B105" s="137"/>
      <c r="C105" s="138"/>
      <c r="D105" s="224" t="s">
        <v>169</v>
      </c>
      <c r="E105" s="251"/>
      <c r="F105" s="251"/>
      <c r="G105" s="251"/>
      <c r="H105" s="251"/>
      <c r="I105" s="138"/>
      <c r="J105" s="138"/>
      <c r="K105" s="138"/>
      <c r="L105" s="138"/>
      <c r="M105" s="138"/>
      <c r="N105" s="226">
        <f>ROUND(N89*T105,2)</f>
        <v>0</v>
      </c>
      <c r="O105" s="252"/>
      <c r="P105" s="252"/>
      <c r="Q105" s="252"/>
      <c r="R105" s="140"/>
      <c r="S105" s="141"/>
      <c r="T105" s="142"/>
      <c r="U105" s="143" t="s">
        <v>45</v>
      </c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1"/>
      <c r="AV105" s="141"/>
      <c r="AW105" s="141"/>
      <c r="AX105" s="141"/>
      <c r="AY105" s="144" t="s">
        <v>167</v>
      </c>
      <c r="AZ105" s="141"/>
      <c r="BA105" s="141"/>
      <c r="BB105" s="141"/>
      <c r="BC105" s="141"/>
      <c r="BD105" s="141"/>
      <c r="BE105" s="145">
        <f t="shared" si="0"/>
        <v>0</v>
      </c>
      <c r="BF105" s="145">
        <f t="shared" si="1"/>
        <v>0</v>
      </c>
      <c r="BG105" s="145">
        <f t="shared" si="2"/>
        <v>0</v>
      </c>
      <c r="BH105" s="145">
        <f t="shared" si="3"/>
        <v>0</v>
      </c>
      <c r="BI105" s="145">
        <f t="shared" si="4"/>
        <v>0</v>
      </c>
      <c r="BJ105" s="144" t="s">
        <v>90</v>
      </c>
      <c r="BK105" s="141"/>
      <c r="BL105" s="141"/>
      <c r="BM105" s="141"/>
    </row>
    <row r="106" spans="2:65" s="1" customFormat="1" ht="18" customHeight="1" x14ac:dyDescent="0.15">
      <c r="B106" s="137"/>
      <c r="C106" s="138"/>
      <c r="D106" s="224" t="s">
        <v>170</v>
      </c>
      <c r="E106" s="251"/>
      <c r="F106" s="251"/>
      <c r="G106" s="251"/>
      <c r="H106" s="251"/>
      <c r="I106" s="138"/>
      <c r="J106" s="138"/>
      <c r="K106" s="138"/>
      <c r="L106" s="138"/>
      <c r="M106" s="138"/>
      <c r="N106" s="226">
        <f>ROUND(N89*T106,2)</f>
        <v>0</v>
      </c>
      <c r="O106" s="252"/>
      <c r="P106" s="252"/>
      <c r="Q106" s="252"/>
      <c r="R106" s="140"/>
      <c r="S106" s="141"/>
      <c r="T106" s="142"/>
      <c r="U106" s="143" t="s">
        <v>45</v>
      </c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1"/>
      <c r="AY106" s="144" t="s">
        <v>167</v>
      </c>
      <c r="AZ106" s="141"/>
      <c r="BA106" s="141"/>
      <c r="BB106" s="141"/>
      <c r="BC106" s="141"/>
      <c r="BD106" s="141"/>
      <c r="BE106" s="145">
        <f t="shared" si="0"/>
        <v>0</v>
      </c>
      <c r="BF106" s="145">
        <f t="shared" si="1"/>
        <v>0</v>
      </c>
      <c r="BG106" s="145">
        <f t="shared" si="2"/>
        <v>0</v>
      </c>
      <c r="BH106" s="145">
        <f t="shared" si="3"/>
        <v>0</v>
      </c>
      <c r="BI106" s="145">
        <f t="shared" si="4"/>
        <v>0</v>
      </c>
      <c r="BJ106" s="144" t="s">
        <v>90</v>
      </c>
      <c r="BK106" s="141"/>
      <c r="BL106" s="141"/>
      <c r="BM106" s="141"/>
    </row>
    <row r="107" spans="2:65" s="1" customFormat="1" ht="18" customHeight="1" x14ac:dyDescent="0.15">
      <c r="B107" s="137"/>
      <c r="C107" s="138"/>
      <c r="D107" s="224" t="s">
        <v>171</v>
      </c>
      <c r="E107" s="251"/>
      <c r="F107" s="251"/>
      <c r="G107" s="251"/>
      <c r="H107" s="251"/>
      <c r="I107" s="138"/>
      <c r="J107" s="138"/>
      <c r="K107" s="138"/>
      <c r="L107" s="138"/>
      <c r="M107" s="138"/>
      <c r="N107" s="226">
        <f>ROUND(N89*T107,2)</f>
        <v>0</v>
      </c>
      <c r="O107" s="252"/>
      <c r="P107" s="252"/>
      <c r="Q107" s="252"/>
      <c r="R107" s="140"/>
      <c r="S107" s="141"/>
      <c r="T107" s="142"/>
      <c r="U107" s="143" t="s">
        <v>45</v>
      </c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1"/>
      <c r="AY107" s="144" t="s">
        <v>167</v>
      </c>
      <c r="AZ107" s="141"/>
      <c r="BA107" s="141"/>
      <c r="BB107" s="141"/>
      <c r="BC107" s="141"/>
      <c r="BD107" s="141"/>
      <c r="BE107" s="145">
        <f t="shared" si="0"/>
        <v>0</v>
      </c>
      <c r="BF107" s="145">
        <f t="shared" si="1"/>
        <v>0</v>
      </c>
      <c r="BG107" s="145">
        <f t="shared" si="2"/>
        <v>0</v>
      </c>
      <c r="BH107" s="145">
        <f t="shared" si="3"/>
        <v>0</v>
      </c>
      <c r="BI107" s="145">
        <f t="shared" si="4"/>
        <v>0</v>
      </c>
      <c r="BJ107" s="144" t="s">
        <v>90</v>
      </c>
      <c r="BK107" s="141"/>
      <c r="BL107" s="141"/>
      <c r="BM107" s="141"/>
    </row>
    <row r="108" spans="2:65" s="1" customFormat="1" ht="18" customHeight="1" x14ac:dyDescent="0.15">
      <c r="B108" s="137"/>
      <c r="C108" s="138"/>
      <c r="D108" s="139" t="s">
        <v>172</v>
      </c>
      <c r="E108" s="138"/>
      <c r="F108" s="138"/>
      <c r="G108" s="138"/>
      <c r="H108" s="138"/>
      <c r="I108" s="138"/>
      <c r="J108" s="138"/>
      <c r="K108" s="138"/>
      <c r="L108" s="138"/>
      <c r="M108" s="138"/>
      <c r="N108" s="226">
        <f>ROUND(N89*T108,2)</f>
        <v>0</v>
      </c>
      <c r="O108" s="252"/>
      <c r="P108" s="252"/>
      <c r="Q108" s="252"/>
      <c r="R108" s="140"/>
      <c r="S108" s="141"/>
      <c r="T108" s="146"/>
      <c r="U108" s="147" t="s">
        <v>45</v>
      </c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1"/>
      <c r="AY108" s="144" t="s">
        <v>173</v>
      </c>
      <c r="AZ108" s="141"/>
      <c r="BA108" s="141"/>
      <c r="BB108" s="141"/>
      <c r="BC108" s="141"/>
      <c r="BD108" s="141"/>
      <c r="BE108" s="145">
        <f t="shared" si="0"/>
        <v>0</v>
      </c>
      <c r="BF108" s="145">
        <f t="shared" si="1"/>
        <v>0</v>
      </c>
      <c r="BG108" s="145">
        <f t="shared" si="2"/>
        <v>0</v>
      </c>
      <c r="BH108" s="145">
        <f t="shared" si="3"/>
        <v>0</v>
      </c>
      <c r="BI108" s="145">
        <f t="shared" si="4"/>
        <v>0</v>
      </c>
      <c r="BJ108" s="144" t="s">
        <v>90</v>
      </c>
      <c r="BK108" s="141"/>
      <c r="BL108" s="141"/>
      <c r="BM108" s="141"/>
    </row>
    <row r="109" spans="2:65" s="1" customFormat="1" x14ac:dyDescent="0.15">
      <c r="B109" s="35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7"/>
    </row>
    <row r="110" spans="2:65" s="1" customFormat="1" ht="29.25" customHeight="1" x14ac:dyDescent="0.15">
      <c r="B110" s="35"/>
      <c r="C110" s="119" t="s">
        <v>122</v>
      </c>
      <c r="D110" s="120"/>
      <c r="E110" s="120"/>
      <c r="F110" s="120"/>
      <c r="G110" s="120"/>
      <c r="H110" s="120"/>
      <c r="I110" s="120"/>
      <c r="J110" s="120"/>
      <c r="K110" s="120"/>
      <c r="L110" s="227">
        <f>ROUND(SUM(N89+N102),2)</f>
        <v>0</v>
      </c>
      <c r="M110" s="227"/>
      <c r="N110" s="227"/>
      <c r="O110" s="227"/>
      <c r="P110" s="227"/>
      <c r="Q110" s="227"/>
      <c r="R110" s="37"/>
    </row>
    <row r="111" spans="2:65" s="1" customFormat="1" ht="7" customHeight="1" x14ac:dyDescent="0.15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1"/>
    </row>
    <row r="115" spans="2:63" s="1" customFormat="1" ht="7" customHeight="1" x14ac:dyDescent="0.15">
      <c r="B115" s="62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4"/>
    </row>
    <row r="116" spans="2:63" s="1" customFormat="1" ht="37" customHeight="1" x14ac:dyDescent="0.15">
      <c r="B116" s="35"/>
      <c r="C116" s="186" t="s">
        <v>174</v>
      </c>
      <c r="D116" s="235"/>
      <c r="E116" s="235"/>
      <c r="F116" s="235"/>
      <c r="G116" s="235"/>
      <c r="H116" s="235"/>
      <c r="I116" s="235"/>
      <c r="J116" s="235"/>
      <c r="K116" s="235"/>
      <c r="L116" s="235"/>
      <c r="M116" s="235"/>
      <c r="N116" s="235"/>
      <c r="O116" s="235"/>
      <c r="P116" s="235"/>
      <c r="Q116" s="235"/>
      <c r="R116" s="37"/>
    </row>
    <row r="117" spans="2:63" s="1" customFormat="1" ht="7" customHeight="1" x14ac:dyDescent="0.15">
      <c r="B117" s="35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7"/>
    </row>
    <row r="118" spans="2:63" s="1" customFormat="1" ht="30" customHeight="1" x14ac:dyDescent="0.15">
      <c r="B118" s="35"/>
      <c r="C118" s="30" t="s">
        <v>17</v>
      </c>
      <c r="D118" s="36"/>
      <c r="E118" s="36"/>
      <c r="F118" s="233" t="str">
        <f>F6</f>
        <v>PRESTAVBA BUDOVY NA KOMUNITNÉ CENTRUM - OBEC TERANY</v>
      </c>
      <c r="G118" s="234"/>
      <c r="H118" s="234"/>
      <c r="I118" s="234"/>
      <c r="J118" s="234"/>
      <c r="K118" s="234"/>
      <c r="L118" s="234"/>
      <c r="M118" s="234"/>
      <c r="N118" s="234"/>
      <c r="O118" s="234"/>
      <c r="P118" s="234"/>
      <c r="Q118" s="36"/>
      <c r="R118" s="37"/>
    </row>
    <row r="119" spans="2:63" ht="30" customHeight="1" x14ac:dyDescent="0.15">
      <c r="B119" s="23"/>
      <c r="C119" s="30" t="s">
        <v>129</v>
      </c>
      <c r="D119" s="26"/>
      <c r="E119" s="26"/>
      <c r="F119" s="233" t="s">
        <v>130</v>
      </c>
      <c r="G119" s="191"/>
      <c r="H119" s="191"/>
      <c r="I119" s="191"/>
      <c r="J119" s="191"/>
      <c r="K119" s="191"/>
      <c r="L119" s="191"/>
      <c r="M119" s="191"/>
      <c r="N119" s="191"/>
      <c r="O119" s="191"/>
      <c r="P119" s="191"/>
      <c r="Q119" s="26"/>
      <c r="R119" s="24"/>
    </row>
    <row r="120" spans="2:63" s="1" customFormat="1" ht="37" customHeight="1" x14ac:dyDescent="0.15">
      <c r="B120" s="35"/>
      <c r="C120" s="69" t="s">
        <v>131</v>
      </c>
      <c r="D120" s="36"/>
      <c r="E120" s="36"/>
      <c r="F120" s="231" t="str">
        <f>F8</f>
        <v>Časť 2. - ZDRAVOTECHNIKA</v>
      </c>
      <c r="G120" s="235"/>
      <c r="H120" s="235"/>
      <c r="I120" s="235"/>
      <c r="J120" s="235"/>
      <c r="K120" s="235"/>
      <c r="L120" s="235"/>
      <c r="M120" s="235"/>
      <c r="N120" s="235"/>
      <c r="O120" s="235"/>
      <c r="P120" s="235"/>
      <c r="Q120" s="36"/>
      <c r="R120" s="37"/>
    </row>
    <row r="121" spans="2:63" s="1" customFormat="1" ht="7" customHeight="1" x14ac:dyDescent="0.15">
      <c r="B121" s="35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7"/>
    </row>
    <row r="122" spans="2:63" s="1" customFormat="1" ht="18" customHeight="1" x14ac:dyDescent="0.15">
      <c r="B122" s="35"/>
      <c r="C122" s="30" t="s">
        <v>20</v>
      </c>
      <c r="D122" s="36"/>
      <c r="E122" s="36"/>
      <c r="F122" s="28" t="str">
        <f>F10</f>
        <v>TERANY, 962 68, parc. č.: 1/5</v>
      </c>
      <c r="G122" s="36"/>
      <c r="H122" s="36"/>
      <c r="I122" s="36"/>
      <c r="J122" s="36"/>
      <c r="K122" s="30" t="s">
        <v>22</v>
      </c>
      <c r="L122" s="36"/>
      <c r="M122" s="237">
        <f>IF(O10="","",O10)</f>
        <v>0</v>
      </c>
      <c r="N122" s="237"/>
      <c r="O122" s="237"/>
      <c r="P122" s="237"/>
      <c r="Q122" s="36"/>
      <c r="R122" s="37"/>
    </row>
    <row r="123" spans="2:63" s="1" customFormat="1" ht="7" customHeight="1" x14ac:dyDescent="0.15"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7"/>
    </row>
    <row r="124" spans="2:63" s="1" customFormat="1" ht="12" x14ac:dyDescent="0.15">
      <c r="B124" s="35"/>
      <c r="C124" s="30" t="s">
        <v>23</v>
      </c>
      <c r="D124" s="36"/>
      <c r="E124" s="36"/>
      <c r="F124" s="28" t="str">
        <f>E13</f>
        <v>Obec Terany, Terany 116, PSČ: 962 68</v>
      </c>
      <c r="G124" s="36"/>
      <c r="H124" s="36"/>
      <c r="I124" s="36"/>
      <c r="J124" s="36"/>
      <c r="K124" s="30" t="s">
        <v>30</v>
      </c>
      <c r="L124" s="36"/>
      <c r="M124" s="190" t="str">
        <f>E19</f>
        <v>Cobra Bauart s.r.o. Športová 2/20, Balog nad Ipľom</v>
      </c>
      <c r="N124" s="190"/>
      <c r="O124" s="190"/>
      <c r="P124" s="190"/>
      <c r="Q124" s="190"/>
      <c r="R124" s="37"/>
    </row>
    <row r="125" spans="2:63" s="1" customFormat="1" ht="14.5" customHeight="1" x14ac:dyDescent="0.15">
      <c r="B125" s="35"/>
      <c r="C125" s="30" t="s">
        <v>28</v>
      </c>
      <c r="D125" s="36"/>
      <c r="E125" s="36"/>
      <c r="F125" s="28" t="str">
        <f>IF(E16="","",E16)</f>
        <v>Vyplň údaj</v>
      </c>
      <c r="G125" s="36"/>
      <c r="H125" s="36"/>
      <c r="I125" s="36"/>
      <c r="J125" s="36"/>
      <c r="K125" s="30" t="s">
        <v>36</v>
      </c>
      <c r="L125" s="36"/>
      <c r="M125" s="190" t="str">
        <f>E22</f>
        <v xml:space="preserve"> </v>
      </c>
      <c r="N125" s="190"/>
      <c r="O125" s="190"/>
      <c r="P125" s="190"/>
      <c r="Q125" s="190"/>
      <c r="R125" s="37"/>
    </row>
    <row r="126" spans="2:63" s="1" customFormat="1" ht="10.25" customHeight="1" x14ac:dyDescent="0.15">
      <c r="B126" s="35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7"/>
    </row>
    <row r="127" spans="2:63" s="9" customFormat="1" ht="29.25" customHeight="1" x14ac:dyDescent="0.15">
      <c r="B127" s="148"/>
      <c r="C127" s="149" t="s">
        <v>175</v>
      </c>
      <c r="D127" s="150" t="s">
        <v>176</v>
      </c>
      <c r="E127" s="150" t="s">
        <v>60</v>
      </c>
      <c r="F127" s="253" t="s">
        <v>177</v>
      </c>
      <c r="G127" s="253"/>
      <c r="H127" s="253"/>
      <c r="I127" s="253"/>
      <c r="J127" s="150" t="s">
        <v>178</v>
      </c>
      <c r="K127" s="150" t="s">
        <v>179</v>
      </c>
      <c r="L127" s="253" t="s">
        <v>180</v>
      </c>
      <c r="M127" s="253"/>
      <c r="N127" s="253" t="s">
        <v>136</v>
      </c>
      <c r="O127" s="253"/>
      <c r="P127" s="253"/>
      <c r="Q127" s="254"/>
      <c r="R127" s="151"/>
      <c r="T127" s="76" t="s">
        <v>181</v>
      </c>
      <c r="U127" s="77" t="s">
        <v>42</v>
      </c>
      <c r="V127" s="77" t="s">
        <v>182</v>
      </c>
      <c r="W127" s="77" t="s">
        <v>183</v>
      </c>
      <c r="X127" s="77" t="s">
        <v>184</v>
      </c>
      <c r="Y127" s="77" t="s">
        <v>185</v>
      </c>
      <c r="Z127" s="77" t="s">
        <v>186</v>
      </c>
      <c r="AA127" s="78" t="s">
        <v>187</v>
      </c>
    </row>
    <row r="128" spans="2:63" s="1" customFormat="1" ht="29.25" customHeight="1" x14ac:dyDescent="0.2">
      <c r="B128" s="35"/>
      <c r="C128" s="80" t="s">
        <v>133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272">
        <f>BK128</f>
        <v>0</v>
      </c>
      <c r="O128" s="273"/>
      <c r="P128" s="273"/>
      <c r="Q128" s="273"/>
      <c r="R128" s="37"/>
      <c r="T128" s="79"/>
      <c r="U128" s="51"/>
      <c r="V128" s="51"/>
      <c r="W128" s="152">
        <f>W129+W225</f>
        <v>0</v>
      </c>
      <c r="X128" s="51"/>
      <c r="Y128" s="152">
        <f>Y129+Y225</f>
        <v>0.875005087568</v>
      </c>
      <c r="Z128" s="51"/>
      <c r="AA128" s="153">
        <f>AA129+AA225</f>
        <v>0</v>
      </c>
      <c r="AT128" s="19" t="s">
        <v>77</v>
      </c>
      <c r="AU128" s="19" t="s">
        <v>138</v>
      </c>
      <c r="BK128" s="154">
        <f>BK129+BK225</f>
        <v>0</v>
      </c>
    </row>
    <row r="129" spans="2:65" s="10" customFormat="1" ht="37.25" customHeight="1" x14ac:dyDescent="0.2">
      <c r="B129" s="155"/>
      <c r="C129" s="156"/>
      <c r="D129" s="157" t="s">
        <v>147</v>
      </c>
      <c r="E129" s="157"/>
      <c r="F129" s="157"/>
      <c r="G129" s="157"/>
      <c r="H129" s="157"/>
      <c r="I129" s="157"/>
      <c r="J129" s="157"/>
      <c r="K129" s="157"/>
      <c r="L129" s="157"/>
      <c r="M129" s="157"/>
      <c r="N129" s="249">
        <f>BK129</f>
        <v>0</v>
      </c>
      <c r="O129" s="274"/>
      <c r="P129" s="274"/>
      <c r="Q129" s="274"/>
      <c r="R129" s="158"/>
      <c r="T129" s="159"/>
      <c r="U129" s="156"/>
      <c r="V129" s="156"/>
      <c r="W129" s="160">
        <f>W130+W136+W222</f>
        <v>0</v>
      </c>
      <c r="X129" s="156"/>
      <c r="Y129" s="160">
        <f>Y130+Y136+Y222</f>
        <v>0.875005087568</v>
      </c>
      <c r="Z129" s="156"/>
      <c r="AA129" s="161">
        <f>AA130+AA136+AA222</f>
        <v>0</v>
      </c>
      <c r="AR129" s="162" t="s">
        <v>90</v>
      </c>
      <c r="AT129" s="163" t="s">
        <v>77</v>
      </c>
      <c r="AU129" s="163" t="s">
        <v>78</v>
      </c>
      <c r="AY129" s="162" t="s">
        <v>188</v>
      </c>
      <c r="BK129" s="164">
        <f>BK130+BK136+BK222</f>
        <v>0</v>
      </c>
    </row>
    <row r="130" spans="2:65" s="10" customFormat="1" ht="20" customHeight="1" x14ac:dyDescent="0.15">
      <c r="B130" s="155"/>
      <c r="C130" s="156"/>
      <c r="D130" s="165" t="s">
        <v>148</v>
      </c>
      <c r="E130" s="165"/>
      <c r="F130" s="165"/>
      <c r="G130" s="165"/>
      <c r="H130" s="165"/>
      <c r="I130" s="165"/>
      <c r="J130" s="165"/>
      <c r="K130" s="165"/>
      <c r="L130" s="165"/>
      <c r="M130" s="165"/>
      <c r="N130" s="277">
        <f>BK130</f>
        <v>0</v>
      </c>
      <c r="O130" s="278"/>
      <c r="P130" s="278"/>
      <c r="Q130" s="278"/>
      <c r="R130" s="158"/>
      <c r="T130" s="159"/>
      <c r="U130" s="156"/>
      <c r="V130" s="156"/>
      <c r="W130" s="160">
        <f>W131</f>
        <v>0</v>
      </c>
      <c r="X130" s="156"/>
      <c r="Y130" s="160">
        <f>Y131</f>
        <v>2.8638400000000001E-2</v>
      </c>
      <c r="Z130" s="156"/>
      <c r="AA130" s="161">
        <f>AA131</f>
        <v>0</v>
      </c>
      <c r="AR130" s="162" t="s">
        <v>85</v>
      </c>
      <c r="AT130" s="163" t="s">
        <v>77</v>
      </c>
      <c r="AU130" s="163" t="s">
        <v>85</v>
      </c>
      <c r="AY130" s="162" t="s">
        <v>188</v>
      </c>
      <c r="BK130" s="164">
        <f>BK131</f>
        <v>0</v>
      </c>
    </row>
    <row r="131" spans="2:65" s="10" customFormat="1" ht="14.75" customHeight="1" x14ac:dyDescent="0.15">
      <c r="B131" s="155"/>
      <c r="C131" s="156"/>
      <c r="D131" s="165" t="s">
        <v>150</v>
      </c>
      <c r="E131" s="165"/>
      <c r="F131" s="165"/>
      <c r="G131" s="165"/>
      <c r="H131" s="165"/>
      <c r="I131" s="165"/>
      <c r="J131" s="165"/>
      <c r="K131" s="165"/>
      <c r="L131" s="165"/>
      <c r="M131" s="165"/>
      <c r="N131" s="263">
        <f>BK131</f>
        <v>0</v>
      </c>
      <c r="O131" s="264"/>
      <c r="P131" s="264"/>
      <c r="Q131" s="264"/>
      <c r="R131" s="158"/>
      <c r="T131" s="159"/>
      <c r="U131" s="156"/>
      <c r="V131" s="156"/>
      <c r="W131" s="160">
        <f>SUM(W132:W135)</f>
        <v>0</v>
      </c>
      <c r="X131" s="156"/>
      <c r="Y131" s="160">
        <f>SUM(Y132:Y135)</f>
        <v>2.8638400000000001E-2</v>
      </c>
      <c r="Z131" s="156"/>
      <c r="AA131" s="161">
        <f>SUM(AA132:AA135)</f>
        <v>0</v>
      </c>
      <c r="AR131" s="162" t="s">
        <v>90</v>
      </c>
      <c r="AT131" s="163" t="s">
        <v>77</v>
      </c>
      <c r="AU131" s="163" t="s">
        <v>90</v>
      </c>
      <c r="AY131" s="162" t="s">
        <v>188</v>
      </c>
      <c r="BK131" s="164">
        <f>SUM(BK132:BK135)</f>
        <v>0</v>
      </c>
    </row>
    <row r="132" spans="2:65" s="1" customFormat="1" ht="25.5" customHeight="1" x14ac:dyDescent="0.15">
      <c r="B132" s="137"/>
      <c r="C132" s="166" t="s">
        <v>85</v>
      </c>
      <c r="D132" s="166" t="s">
        <v>189</v>
      </c>
      <c r="E132" s="167" t="s">
        <v>829</v>
      </c>
      <c r="F132" s="255" t="s">
        <v>830</v>
      </c>
      <c r="G132" s="255"/>
      <c r="H132" s="255"/>
      <c r="I132" s="255"/>
      <c r="J132" s="168" t="s">
        <v>362</v>
      </c>
      <c r="K132" s="169">
        <v>64</v>
      </c>
      <c r="L132" s="256">
        <v>0</v>
      </c>
      <c r="M132" s="256"/>
      <c r="N132" s="257">
        <f>ROUND(L132*K132,3)</f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>V132*K132</f>
        <v>0</v>
      </c>
      <c r="X132" s="172">
        <v>4.2000000000000002E-4</v>
      </c>
      <c r="Y132" s="172">
        <f>X132*K132</f>
        <v>2.6880000000000001E-2</v>
      </c>
      <c r="Z132" s="172">
        <v>0</v>
      </c>
      <c r="AA132" s="173">
        <f>Z132*K132</f>
        <v>0</v>
      </c>
      <c r="AR132" s="19" t="s">
        <v>248</v>
      </c>
      <c r="AT132" s="19" t="s">
        <v>189</v>
      </c>
      <c r="AU132" s="19" t="s">
        <v>106</v>
      </c>
      <c r="AY132" s="19" t="s">
        <v>188</v>
      </c>
      <c r="BE132" s="114">
        <f>IF(U132="základná",N132,0)</f>
        <v>0</v>
      </c>
      <c r="BF132" s="114">
        <f>IF(U132="znížená",N132,0)</f>
        <v>0</v>
      </c>
      <c r="BG132" s="114">
        <f>IF(U132="zákl. prenesená",N132,0)</f>
        <v>0</v>
      </c>
      <c r="BH132" s="114">
        <f>IF(U132="zníž. prenesená",N132,0)</f>
        <v>0</v>
      </c>
      <c r="BI132" s="114">
        <f>IF(U132="nulová",N132,0)</f>
        <v>0</v>
      </c>
      <c r="BJ132" s="19" t="s">
        <v>90</v>
      </c>
      <c r="BK132" s="174">
        <f>ROUND(L132*K132,3)</f>
        <v>0</v>
      </c>
      <c r="BL132" s="19" t="s">
        <v>248</v>
      </c>
      <c r="BM132" s="19" t="s">
        <v>831</v>
      </c>
    </row>
    <row r="133" spans="2:65" s="1" customFormat="1" ht="25.5" customHeight="1" x14ac:dyDescent="0.15">
      <c r="B133" s="137"/>
      <c r="C133" s="175" t="s">
        <v>90</v>
      </c>
      <c r="D133" s="175" t="s">
        <v>213</v>
      </c>
      <c r="E133" s="176" t="s">
        <v>832</v>
      </c>
      <c r="F133" s="258" t="s">
        <v>833</v>
      </c>
      <c r="G133" s="258"/>
      <c r="H133" s="258"/>
      <c r="I133" s="258"/>
      <c r="J133" s="177" t="s">
        <v>362</v>
      </c>
      <c r="K133" s="178">
        <v>30</v>
      </c>
      <c r="L133" s="259">
        <v>0</v>
      </c>
      <c r="M133" s="259"/>
      <c r="N133" s="260">
        <f>ROUND(L133*K133,3)</f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>V133*K133</f>
        <v>0</v>
      </c>
      <c r="X133" s="172">
        <v>1.2999999999999999E-5</v>
      </c>
      <c r="Y133" s="172">
        <f>X133*K133</f>
        <v>3.8999999999999999E-4</v>
      </c>
      <c r="Z133" s="172">
        <v>0</v>
      </c>
      <c r="AA133" s="173">
        <f>Z133*K133</f>
        <v>0</v>
      </c>
      <c r="AR133" s="19" t="s">
        <v>311</v>
      </c>
      <c r="AT133" s="19" t="s">
        <v>213</v>
      </c>
      <c r="AU133" s="19" t="s">
        <v>106</v>
      </c>
      <c r="AY133" s="19" t="s">
        <v>188</v>
      </c>
      <c r="BE133" s="114">
        <f>IF(U133="základná",N133,0)</f>
        <v>0</v>
      </c>
      <c r="BF133" s="114">
        <f>IF(U133="znížená",N133,0)</f>
        <v>0</v>
      </c>
      <c r="BG133" s="114">
        <f>IF(U133="zákl. prenesená",N133,0)</f>
        <v>0</v>
      </c>
      <c r="BH133" s="114">
        <f>IF(U133="zníž. prenesená",N133,0)</f>
        <v>0</v>
      </c>
      <c r="BI133" s="114">
        <f>IF(U133="nulová",N133,0)</f>
        <v>0</v>
      </c>
      <c r="BJ133" s="19" t="s">
        <v>90</v>
      </c>
      <c r="BK133" s="174">
        <f>ROUND(L133*K133,3)</f>
        <v>0</v>
      </c>
      <c r="BL133" s="19" t="s">
        <v>248</v>
      </c>
      <c r="BM133" s="19" t="s">
        <v>834</v>
      </c>
    </row>
    <row r="134" spans="2:65" s="1" customFormat="1" ht="25.5" customHeight="1" x14ac:dyDescent="0.15">
      <c r="B134" s="137"/>
      <c r="C134" s="175" t="s">
        <v>106</v>
      </c>
      <c r="D134" s="175" t="s">
        <v>213</v>
      </c>
      <c r="E134" s="176" t="s">
        <v>835</v>
      </c>
      <c r="F134" s="258" t="s">
        <v>836</v>
      </c>
      <c r="G134" s="258"/>
      <c r="H134" s="258"/>
      <c r="I134" s="258"/>
      <c r="J134" s="177" t="s">
        <v>362</v>
      </c>
      <c r="K134" s="178">
        <v>28</v>
      </c>
      <c r="L134" s="259">
        <v>0</v>
      </c>
      <c r="M134" s="259"/>
      <c r="N134" s="260">
        <f>ROUND(L134*K134,3)</f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>V134*K134</f>
        <v>0</v>
      </c>
      <c r="X134" s="172">
        <v>2.44E-5</v>
      </c>
      <c r="Y134" s="172">
        <f>X134*K134</f>
        <v>6.8320000000000002E-4</v>
      </c>
      <c r="Z134" s="172">
        <v>0</v>
      </c>
      <c r="AA134" s="173">
        <f>Z134*K134</f>
        <v>0</v>
      </c>
      <c r="AR134" s="19" t="s">
        <v>311</v>
      </c>
      <c r="AT134" s="19" t="s">
        <v>213</v>
      </c>
      <c r="AU134" s="19" t="s">
        <v>106</v>
      </c>
      <c r="AY134" s="19" t="s">
        <v>188</v>
      </c>
      <c r="BE134" s="114">
        <f>IF(U134="základná",N134,0)</f>
        <v>0</v>
      </c>
      <c r="BF134" s="114">
        <f>IF(U134="znížená",N134,0)</f>
        <v>0</v>
      </c>
      <c r="BG134" s="114">
        <f>IF(U134="zákl. prenesená",N134,0)</f>
        <v>0</v>
      </c>
      <c r="BH134" s="114">
        <f>IF(U134="zníž. prenesená",N134,0)</f>
        <v>0</v>
      </c>
      <c r="BI134" s="114">
        <f>IF(U134="nulová",N134,0)</f>
        <v>0</v>
      </c>
      <c r="BJ134" s="19" t="s">
        <v>90</v>
      </c>
      <c r="BK134" s="174">
        <f>ROUND(L134*K134,3)</f>
        <v>0</v>
      </c>
      <c r="BL134" s="19" t="s">
        <v>248</v>
      </c>
      <c r="BM134" s="19" t="s">
        <v>837</v>
      </c>
    </row>
    <row r="135" spans="2:65" s="1" customFormat="1" ht="25.5" customHeight="1" x14ac:dyDescent="0.15">
      <c r="B135" s="137"/>
      <c r="C135" s="175" t="s">
        <v>193</v>
      </c>
      <c r="D135" s="175" t="s">
        <v>213</v>
      </c>
      <c r="E135" s="176" t="s">
        <v>838</v>
      </c>
      <c r="F135" s="258" t="s">
        <v>839</v>
      </c>
      <c r="G135" s="258"/>
      <c r="H135" s="258"/>
      <c r="I135" s="258"/>
      <c r="J135" s="177" t="s">
        <v>362</v>
      </c>
      <c r="K135" s="178">
        <v>6</v>
      </c>
      <c r="L135" s="259">
        <v>0</v>
      </c>
      <c r="M135" s="259"/>
      <c r="N135" s="260">
        <f>ROUND(L135*K135,3)</f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>V135*K135</f>
        <v>0</v>
      </c>
      <c r="X135" s="172">
        <v>1.142E-4</v>
      </c>
      <c r="Y135" s="172">
        <f>X135*K135</f>
        <v>6.8519999999999996E-4</v>
      </c>
      <c r="Z135" s="172">
        <v>0</v>
      </c>
      <c r="AA135" s="173">
        <f>Z135*K135</f>
        <v>0</v>
      </c>
      <c r="AR135" s="19" t="s">
        <v>311</v>
      </c>
      <c r="AT135" s="19" t="s">
        <v>213</v>
      </c>
      <c r="AU135" s="19" t="s">
        <v>106</v>
      </c>
      <c r="AY135" s="19" t="s">
        <v>188</v>
      </c>
      <c r="BE135" s="114">
        <f>IF(U135="základná",N135,0)</f>
        <v>0</v>
      </c>
      <c r="BF135" s="114">
        <f>IF(U135="znížená",N135,0)</f>
        <v>0</v>
      </c>
      <c r="BG135" s="114">
        <f>IF(U135="zákl. prenesená",N135,0)</f>
        <v>0</v>
      </c>
      <c r="BH135" s="114">
        <f>IF(U135="zníž. prenesená",N135,0)</f>
        <v>0</v>
      </c>
      <c r="BI135" s="114">
        <f>IF(U135="nulová",N135,0)</f>
        <v>0</v>
      </c>
      <c r="BJ135" s="19" t="s">
        <v>90</v>
      </c>
      <c r="BK135" s="174">
        <f>ROUND(L135*K135,3)</f>
        <v>0</v>
      </c>
      <c r="BL135" s="19" t="s">
        <v>248</v>
      </c>
      <c r="BM135" s="19" t="s">
        <v>840</v>
      </c>
    </row>
    <row r="136" spans="2:65" s="10" customFormat="1" ht="29.75" customHeight="1" x14ac:dyDescent="0.15">
      <c r="B136" s="155"/>
      <c r="C136" s="156"/>
      <c r="D136" s="165" t="s">
        <v>822</v>
      </c>
      <c r="E136" s="165"/>
      <c r="F136" s="165"/>
      <c r="G136" s="165"/>
      <c r="H136" s="165"/>
      <c r="I136" s="165"/>
      <c r="J136" s="165"/>
      <c r="K136" s="165"/>
      <c r="L136" s="165"/>
      <c r="M136" s="165"/>
      <c r="N136" s="261">
        <f>BK136</f>
        <v>0</v>
      </c>
      <c r="O136" s="262"/>
      <c r="P136" s="262"/>
      <c r="Q136" s="262"/>
      <c r="R136" s="158"/>
      <c r="T136" s="159"/>
      <c r="U136" s="156"/>
      <c r="V136" s="156"/>
      <c r="W136" s="160">
        <f>W137+W159+W183+W198</f>
        <v>0</v>
      </c>
      <c r="X136" s="156"/>
      <c r="Y136" s="160">
        <f>Y137+Y159+Y183+Y198</f>
        <v>0.84474668756800009</v>
      </c>
      <c r="Z136" s="156"/>
      <c r="AA136" s="161">
        <f>AA137+AA159+AA183+AA198</f>
        <v>0</v>
      </c>
      <c r="AR136" s="162" t="s">
        <v>90</v>
      </c>
      <c r="AT136" s="163" t="s">
        <v>77</v>
      </c>
      <c r="AU136" s="163" t="s">
        <v>85</v>
      </c>
      <c r="AY136" s="162" t="s">
        <v>188</v>
      </c>
      <c r="BK136" s="164">
        <f>BK137+BK159+BK183+BK198</f>
        <v>0</v>
      </c>
    </row>
    <row r="137" spans="2:65" s="10" customFormat="1" ht="14.75" customHeight="1" x14ac:dyDescent="0.15">
      <c r="B137" s="155"/>
      <c r="C137" s="156"/>
      <c r="D137" s="165" t="s">
        <v>823</v>
      </c>
      <c r="E137" s="165"/>
      <c r="F137" s="165"/>
      <c r="G137" s="165"/>
      <c r="H137" s="165"/>
      <c r="I137" s="165"/>
      <c r="J137" s="165"/>
      <c r="K137" s="165"/>
      <c r="L137" s="165"/>
      <c r="M137" s="165"/>
      <c r="N137" s="263">
        <f>BK137</f>
        <v>0</v>
      </c>
      <c r="O137" s="264"/>
      <c r="P137" s="264"/>
      <c r="Q137" s="264"/>
      <c r="R137" s="158"/>
      <c r="T137" s="159"/>
      <c r="U137" s="156"/>
      <c r="V137" s="156"/>
      <c r="W137" s="160">
        <f>SUM(W138:W158)</f>
        <v>0</v>
      </c>
      <c r="X137" s="156"/>
      <c r="Y137" s="160">
        <f>SUM(Y138:Y158)</f>
        <v>0.14522000000000002</v>
      </c>
      <c r="Z137" s="156"/>
      <c r="AA137" s="161">
        <f>SUM(AA138:AA158)</f>
        <v>0</v>
      </c>
      <c r="AR137" s="162" t="s">
        <v>90</v>
      </c>
      <c r="AT137" s="163" t="s">
        <v>77</v>
      </c>
      <c r="AU137" s="163" t="s">
        <v>90</v>
      </c>
      <c r="AY137" s="162" t="s">
        <v>188</v>
      </c>
      <c r="BK137" s="164">
        <f>SUM(BK138:BK158)</f>
        <v>0</v>
      </c>
    </row>
    <row r="138" spans="2:65" s="1" customFormat="1" ht="25.5" customHeight="1" x14ac:dyDescent="0.15">
      <c r="B138" s="137"/>
      <c r="C138" s="166" t="s">
        <v>204</v>
      </c>
      <c r="D138" s="166" t="s">
        <v>189</v>
      </c>
      <c r="E138" s="167" t="s">
        <v>841</v>
      </c>
      <c r="F138" s="255" t="s">
        <v>842</v>
      </c>
      <c r="G138" s="255"/>
      <c r="H138" s="255"/>
      <c r="I138" s="255"/>
      <c r="J138" s="168" t="s">
        <v>362</v>
      </c>
      <c r="K138" s="169">
        <v>20</v>
      </c>
      <c r="L138" s="256">
        <v>0</v>
      </c>
      <c r="M138" s="256"/>
      <c r="N138" s="257">
        <f t="shared" ref="N138:N158" si="5">ROUND(L138*K138,3)</f>
        <v>0</v>
      </c>
      <c r="O138" s="257"/>
      <c r="P138" s="257"/>
      <c r="Q138" s="257"/>
      <c r="R138" s="140"/>
      <c r="T138" s="171" t="s">
        <v>5</v>
      </c>
      <c r="U138" s="44" t="s">
        <v>45</v>
      </c>
      <c r="V138" s="36"/>
      <c r="W138" s="172">
        <f t="shared" ref="W138:W158" si="6">V138*K138</f>
        <v>0</v>
      </c>
      <c r="X138" s="172">
        <v>1.3500000000000001E-3</v>
      </c>
      <c r="Y138" s="172">
        <f t="shared" ref="Y138:Y158" si="7">X138*K138</f>
        <v>2.7000000000000003E-2</v>
      </c>
      <c r="Z138" s="172">
        <v>0</v>
      </c>
      <c r="AA138" s="173">
        <f t="shared" ref="AA138:AA158" si="8">Z138*K138</f>
        <v>0</v>
      </c>
      <c r="AR138" s="19" t="s">
        <v>248</v>
      </c>
      <c r="AT138" s="19" t="s">
        <v>189</v>
      </c>
      <c r="AU138" s="19" t="s">
        <v>106</v>
      </c>
      <c r="AY138" s="19" t="s">
        <v>188</v>
      </c>
      <c r="BE138" s="114">
        <f t="shared" ref="BE138:BE158" si="9">IF(U138="základná",N138,0)</f>
        <v>0</v>
      </c>
      <c r="BF138" s="114">
        <f t="shared" ref="BF138:BF158" si="10">IF(U138="znížená",N138,0)</f>
        <v>0</v>
      </c>
      <c r="BG138" s="114">
        <f t="shared" ref="BG138:BG158" si="11">IF(U138="zákl. prenesená",N138,0)</f>
        <v>0</v>
      </c>
      <c r="BH138" s="114">
        <f t="shared" ref="BH138:BH158" si="12">IF(U138="zníž. prenesená",N138,0)</f>
        <v>0</v>
      </c>
      <c r="BI138" s="114">
        <f t="shared" ref="BI138:BI158" si="13">IF(U138="nulová",N138,0)</f>
        <v>0</v>
      </c>
      <c r="BJ138" s="19" t="s">
        <v>90</v>
      </c>
      <c r="BK138" s="174">
        <f t="shared" ref="BK138:BK158" si="14">ROUND(L138*K138,3)</f>
        <v>0</v>
      </c>
      <c r="BL138" s="19" t="s">
        <v>248</v>
      </c>
      <c r="BM138" s="19" t="s">
        <v>90</v>
      </c>
    </row>
    <row r="139" spans="2:65" s="1" customFormat="1" ht="25.5" customHeight="1" x14ac:dyDescent="0.15">
      <c r="B139" s="137"/>
      <c r="C139" s="166" t="s">
        <v>200</v>
      </c>
      <c r="D139" s="166" t="s">
        <v>189</v>
      </c>
      <c r="E139" s="167" t="s">
        <v>843</v>
      </c>
      <c r="F139" s="255" t="s">
        <v>844</v>
      </c>
      <c r="G139" s="255"/>
      <c r="H139" s="255"/>
      <c r="I139" s="255"/>
      <c r="J139" s="168" t="s">
        <v>362</v>
      </c>
      <c r="K139" s="169">
        <v>10</v>
      </c>
      <c r="L139" s="256">
        <v>0</v>
      </c>
      <c r="M139" s="256"/>
      <c r="N139" s="257">
        <f t="shared" si="5"/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 t="shared" si="6"/>
        <v>0</v>
      </c>
      <c r="X139" s="172">
        <v>1.6100000000000001E-3</v>
      </c>
      <c r="Y139" s="172">
        <f t="shared" si="7"/>
        <v>1.61E-2</v>
      </c>
      <c r="Z139" s="172">
        <v>0</v>
      </c>
      <c r="AA139" s="173">
        <f t="shared" si="8"/>
        <v>0</v>
      </c>
      <c r="AR139" s="19" t="s">
        <v>248</v>
      </c>
      <c r="AT139" s="19" t="s">
        <v>189</v>
      </c>
      <c r="AU139" s="19" t="s">
        <v>106</v>
      </c>
      <c r="AY139" s="19" t="s">
        <v>188</v>
      </c>
      <c r="BE139" s="114">
        <f t="shared" si="9"/>
        <v>0</v>
      </c>
      <c r="BF139" s="114">
        <f t="shared" si="10"/>
        <v>0</v>
      </c>
      <c r="BG139" s="114">
        <f t="shared" si="11"/>
        <v>0</v>
      </c>
      <c r="BH139" s="114">
        <f t="shared" si="12"/>
        <v>0</v>
      </c>
      <c r="BI139" s="114">
        <f t="shared" si="13"/>
        <v>0</v>
      </c>
      <c r="BJ139" s="19" t="s">
        <v>90</v>
      </c>
      <c r="BK139" s="174">
        <f t="shared" si="14"/>
        <v>0</v>
      </c>
      <c r="BL139" s="19" t="s">
        <v>248</v>
      </c>
      <c r="BM139" s="19" t="s">
        <v>193</v>
      </c>
    </row>
    <row r="140" spans="2:65" s="1" customFormat="1" ht="25.5" customHeight="1" x14ac:dyDescent="0.15">
      <c r="B140" s="137"/>
      <c r="C140" s="166" t="s">
        <v>212</v>
      </c>
      <c r="D140" s="166" t="s">
        <v>189</v>
      </c>
      <c r="E140" s="167" t="s">
        <v>845</v>
      </c>
      <c r="F140" s="255" t="s">
        <v>846</v>
      </c>
      <c r="G140" s="255"/>
      <c r="H140" s="255"/>
      <c r="I140" s="255"/>
      <c r="J140" s="168" t="s">
        <v>362</v>
      </c>
      <c r="K140" s="169">
        <v>25</v>
      </c>
      <c r="L140" s="256">
        <v>0</v>
      </c>
      <c r="M140" s="256"/>
      <c r="N140" s="257">
        <f t="shared" si="5"/>
        <v>0</v>
      </c>
      <c r="O140" s="257"/>
      <c r="P140" s="257"/>
      <c r="Q140" s="257"/>
      <c r="R140" s="140"/>
      <c r="T140" s="171" t="s">
        <v>5</v>
      </c>
      <c r="U140" s="44" t="s">
        <v>45</v>
      </c>
      <c r="V140" s="36"/>
      <c r="W140" s="172">
        <f t="shared" si="6"/>
        <v>0</v>
      </c>
      <c r="X140" s="172">
        <v>2.0300000000000001E-3</v>
      </c>
      <c r="Y140" s="172">
        <f t="shared" si="7"/>
        <v>5.0750000000000003E-2</v>
      </c>
      <c r="Z140" s="172">
        <v>0</v>
      </c>
      <c r="AA140" s="173">
        <f t="shared" si="8"/>
        <v>0</v>
      </c>
      <c r="AR140" s="19" t="s">
        <v>248</v>
      </c>
      <c r="AT140" s="19" t="s">
        <v>189</v>
      </c>
      <c r="AU140" s="19" t="s">
        <v>106</v>
      </c>
      <c r="AY140" s="19" t="s">
        <v>188</v>
      </c>
      <c r="BE140" s="114">
        <f t="shared" si="9"/>
        <v>0</v>
      </c>
      <c r="BF140" s="114">
        <f t="shared" si="10"/>
        <v>0</v>
      </c>
      <c r="BG140" s="114">
        <f t="shared" si="11"/>
        <v>0</v>
      </c>
      <c r="BH140" s="114">
        <f t="shared" si="12"/>
        <v>0</v>
      </c>
      <c r="BI140" s="114">
        <f t="shared" si="13"/>
        <v>0</v>
      </c>
      <c r="BJ140" s="19" t="s">
        <v>90</v>
      </c>
      <c r="BK140" s="174">
        <f t="shared" si="14"/>
        <v>0</v>
      </c>
      <c r="BL140" s="19" t="s">
        <v>248</v>
      </c>
      <c r="BM140" s="19" t="s">
        <v>200</v>
      </c>
    </row>
    <row r="141" spans="2:65" s="1" customFormat="1" ht="25.5" customHeight="1" x14ac:dyDescent="0.15">
      <c r="B141" s="137"/>
      <c r="C141" s="166" t="s">
        <v>216</v>
      </c>
      <c r="D141" s="166" t="s">
        <v>189</v>
      </c>
      <c r="E141" s="167" t="s">
        <v>847</v>
      </c>
      <c r="F141" s="255" t="s">
        <v>848</v>
      </c>
      <c r="G141" s="255"/>
      <c r="H141" s="255"/>
      <c r="I141" s="255"/>
      <c r="J141" s="168" t="s">
        <v>362</v>
      </c>
      <c r="K141" s="169">
        <v>10</v>
      </c>
      <c r="L141" s="256">
        <v>0</v>
      </c>
      <c r="M141" s="256"/>
      <c r="N141" s="257">
        <f t="shared" si="5"/>
        <v>0</v>
      </c>
      <c r="O141" s="257"/>
      <c r="P141" s="257"/>
      <c r="Q141" s="257"/>
      <c r="R141" s="140"/>
      <c r="T141" s="171" t="s">
        <v>5</v>
      </c>
      <c r="U141" s="44" t="s">
        <v>45</v>
      </c>
      <c r="V141" s="36"/>
      <c r="W141" s="172">
        <f t="shared" si="6"/>
        <v>0</v>
      </c>
      <c r="X141" s="172">
        <v>3.5200000000000001E-3</v>
      </c>
      <c r="Y141" s="172">
        <f t="shared" si="7"/>
        <v>3.5200000000000002E-2</v>
      </c>
      <c r="Z141" s="172">
        <v>0</v>
      </c>
      <c r="AA141" s="173">
        <f t="shared" si="8"/>
        <v>0</v>
      </c>
      <c r="AR141" s="19" t="s">
        <v>248</v>
      </c>
      <c r="AT141" s="19" t="s">
        <v>189</v>
      </c>
      <c r="AU141" s="19" t="s">
        <v>106</v>
      </c>
      <c r="AY141" s="19" t="s">
        <v>188</v>
      </c>
      <c r="BE141" s="114">
        <f t="shared" si="9"/>
        <v>0</v>
      </c>
      <c r="BF141" s="114">
        <f t="shared" si="10"/>
        <v>0</v>
      </c>
      <c r="BG141" s="114">
        <f t="shared" si="11"/>
        <v>0</v>
      </c>
      <c r="BH141" s="114">
        <f t="shared" si="12"/>
        <v>0</v>
      </c>
      <c r="BI141" s="114">
        <f t="shared" si="13"/>
        <v>0</v>
      </c>
      <c r="BJ141" s="19" t="s">
        <v>90</v>
      </c>
      <c r="BK141" s="174">
        <f t="shared" si="14"/>
        <v>0</v>
      </c>
      <c r="BL141" s="19" t="s">
        <v>248</v>
      </c>
      <c r="BM141" s="19" t="s">
        <v>216</v>
      </c>
    </row>
    <row r="142" spans="2:65" s="1" customFormat="1" ht="25.5" customHeight="1" x14ac:dyDescent="0.15">
      <c r="B142" s="137"/>
      <c r="C142" s="166" t="s">
        <v>222</v>
      </c>
      <c r="D142" s="166" t="s">
        <v>189</v>
      </c>
      <c r="E142" s="167" t="s">
        <v>849</v>
      </c>
      <c r="F142" s="255" t="s">
        <v>850</v>
      </c>
      <c r="G142" s="255"/>
      <c r="H142" s="255"/>
      <c r="I142" s="255"/>
      <c r="J142" s="168" t="s">
        <v>362</v>
      </c>
      <c r="K142" s="169">
        <v>10</v>
      </c>
      <c r="L142" s="256">
        <v>0</v>
      </c>
      <c r="M142" s="256"/>
      <c r="N142" s="257">
        <f t="shared" si="5"/>
        <v>0</v>
      </c>
      <c r="O142" s="257"/>
      <c r="P142" s="257"/>
      <c r="Q142" s="257"/>
      <c r="R142" s="140"/>
      <c r="T142" s="171" t="s">
        <v>5</v>
      </c>
      <c r="U142" s="44" t="s">
        <v>45</v>
      </c>
      <c r="V142" s="36"/>
      <c r="W142" s="172">
        <f t="shared" si="6"/>
        <v>0</v>
      </c>
      <c r="X142" s="172">
        <v>4.0000000000000002E-4</v>
      </c>
      <c r="Y142" s="172">
        <f t="shared" si="7"/>
        <v>4.0000000000000001E-3</v>
      </c>
      <c r="Z142" s="172">
        <v>0</v>
      </c>
      <c r="AA142" s="173">
        <f t="shared" si="8"/>
        <v>0</v>
      </c>
      <c r="AR142" s="19" t="s">
        <v>248</v>
      </c>
      <c r="AT142" s="19" t="s">
        <v>189</v>
      </c>
      <c r="AU142" s="19" t="s">
        <v>106</v>
      </c>
      <c r="AY142" s="19" t="s">
        <v>188</v>
      </c>
      <c r="BE142" s="114">
        <f t="shared" si="9"/>
        <v>0</v>
      </c>
      <c r="BF142" s="114">
        <f t="shared" si="10"/>
        <v>0</v>
      </c>
      <c r="BG142" s="114">
        <f t="shared" si="11"/>
        <v>0</v>
      </c>
      <c r="BH142" s="114">
        <f t="shared" si="12"/>
        <v>0</v>
      </c>
      <c r="BI142" s="114">
        <f t="shared" si="13"/>
        <v>0</v>
      </c>
      <c r="BJ142" s="19" t="s">
        <v>90</v>
      </c>
      <c r="BK142" s="174">
        <f t="shared" si="14"/>
        <v>0</v>
      </c>
      <c r="BL142" s="19" t="s">
        <v>248</v>
      </c>
      <c r="BM142" s="19" t="s">
        <v>207</v>
      </c>
    </row>
    <row r="143" spans="2:65" s="1" customFormat="1" ht="25.5" customHeight="1" x14ac:dyDescent="0.15">
      <c r="B143" s="137"/>
      <c r="C143" s="175" t="s">
        <v>207</v>
      </c>
      <c r="D143" s="175" t="s">
        <v>213</v>
      </c>
      <c r="E143" s="176" t="s">
        <v>851</v>
      </c>
      <c r="F143" s="258" t="s">
        <v>852</v>
      </c>
      <c r="G143" s="258"/>
      <c r="H143" s="258"/>
      <c r="I143" s="258"/>
      <c r="J143" s="177" t="s">
        <v>210</v>
      </c>
      <c r="K143" s="178">
        <v>1</v>
      </c>
      <c r="L143" s="259">
        <v>0</v>
      </c>
      <c r="M143" s="259"/>
      <c r="N143" s="260">
        <f t="shared" si="5"/>
        <v>0</v>
      </c>
      <c r="O143" s="257"/>
      <c r="P143" s="257"/>
      <c r="Q143" s="257"/>
      <c r="R143" s="140"/>
      <c r="T143" s="171" t="s">
        <v>5</v>
      </c>
      <c r="U143" s="44" t="s">
        <v>45</v>
      </c>
      <c r="V143" s="36"/>
      <c r="W143" s="172">
        <f t="shared" si="6"/>
        <v>0</v>
      </c>
      <c r="X143" s="172">
        <v>6.2E-4</v>
      </c>
      <c r="Y143" s="172">
        <f t="shared" si="7"/>
        <v>6.2E-4</v>
      </c>
      <c r="Z143" s="172">
        <v>0</v>
      </c>
      <c r="AA143" s="173">
        <f t="shared" si="8"/>
        <v>0</v>
      </c>
      <c r="AR143" s="19" t="s">
        <v>311</v>
      </c>
      <c r="AT143" s="19" t="s">
        <v>213</v>
      </c>
      <c r="AU143" s="19" t="s">
        <v>106</v>
      </c>
      <c r="AY143" s="19" t="s">
        <v>188</v>
      </c>
      <c r="BE143" s="114">
        <f t="shared" si="9"/>
        <v>0</v>
      </c>
      <c r="BF143" s="114">
        <f t="shared" si="10"/>
        <v>0</v>
      </c>
      <c r="BG143" s="114">
        <f t="shared" si="11"/>
        <v>0</v>
      </c>
      <c r="BH143" s="114">
        <f t="shared" si="12"/>
        <v>0</v>
      </c>
      <c r="BI143" s="114">
        <f t="shared" si="13"/>
        <v>0</v>
      </c>
      <c r="BJ143" s="19" t="s">
        <v>90</v>
      </c>
      <c r="BK143" s="174">
        <f t="shared" si="14"/>
        <v>0</v>
      </c>
      <c r="BL143" s="19" t="s">
        <v>248</v>
      </c>
      <c r="BM143" s="19" t="s">
        <v>853</v>
      </c>
    </row>
    <row r="144" spans="2:65" s="1" customFormat="1" ht="25.5" customHeight="1" x14ac:dyDescent="0.15">
      <c r="B144" s="137"/>
      <c r="C144" s="175" t="s">
        <v>229</v>
      </c>
      <c r="D144" s="175" t="s">
        <v>213</v>
      </c>
      <c r="E144" s="176" t="s">
        <v>854</v>
      </c>
      <c r="F144" s="258" t="s">
        <v>855</v>
      </c>
      <c r="G144" s="258"/>
      <c r="H144" s="258"/>
      <c r="I144" s="258"/>
      <c r="J144" s="177" t="s">
        <v>210</v>
      </c>
      <c r="K144" s="178">
        <v>1</v>
      </c>
      <c r="L144" s="259">
        <v>0</v>
      </c>
      <c r="M144" s="259"/>
      <c r="N144" s="260">
        <f t="shared" si="5"/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 t="shared" si="6"/>
        <v>0</v>
      </c>
      <c r="X144" s="172">
        <v>2.3000000000000001E-4</v>
      </c>
      <c r="Y144" s="172">
        <f t="shared" si="7"/>
        <v>2.3000000000000001E-4</v>
      </c>
      <c r="Z144" s="172">
        <v>0</v>
      </c>
      <c r="AA144" s="173">
        <f t="shared" si="8"/>
        <v>0</v>
      </c>
      <c r="AR144" s="19" t="s">
        <v>311</v>
      </c>
      <c r="AT144" s="19" t="s">
        <v>213</v>
      </c>
      <c r="AU144" s="19" t="s">
        <v>106</v>
      </c>
      <c r="AY144" s="19" t="s">
        <v>188</v>
      </c>
      <c r="BE144" s="114">
        <f t="shared" si="9"/>
        <v>0</v>
      </c>
      <c r="BF144" s="114">
        <f t="shared" si="10"/>
        <v>0</v>
      </c>
      <c r="BG144" s="114">
        <f t="shared" si="11"/>
        <v>0</v>
      </c>
      <c r="BH144" s="114">
        <f t="shared" si="12"/>
        <v>0</v>
      </c>
      <c r="BI144" s="114">
        <f t="shared" si="13"/>
        <v>0</v>
      </c>
      <c r="BJ144" s="19" t="s">
        <v>90</v>
      </c>
      <c r="BK144" s="174">
        <f t="shared" si="14"/>
        <v>0</v>
      </c>
      <c r="BL144" s="19" t="s">
        <v>248</v>
      </c>
      <c r="BM144" s="19" t="s">
        <v>856</v>
      </c>
    </row>
    <row r="145" spans="2:65" s="1" customFormat="1" ht="16.5" customHeight="1" x14ac:dyDescent="0.15">
      <c r="B145" s="137"/>
      <c r="C145" s="175" t="s">
        <v>211</v>
      </c>
      <c r="D145" s="175" t="s">
        <v>213</v>
      </c>
      <c r="E145" s="176" t="s">
        <v>857</v>
      </c>
      <c r="F145" s="258" t="s">
        <v>858</v>
      </c>
      <c r="G145" s="258"/>
      <c r="H145" s="258"/>
      <c r="I145" s="258"/>
      <c r="J145" s="177" t="s">
        <v>210</v>
      </c>
      <c r="K145" s="178">
        <v>4</v>
      </c>
      <c r="L145" s="259">
        <v>0</v>
      </c>
      <c r="M145" s="259"/>
      <c r="N145" s="260">
        <f t="shared" si="5"/>
        <v>0</v>
      </c>
      <c r="O145" s="257"/>
      <c r="P145" s="257"/>
      <c r="Q145" s="257"/>
      <c r="R145" s="140"/>
      <c r="T145" s="171" t="s">
        <v>5</v>
      </c>
      <c r="U145" s="44" t="s">
        <v>45</v>
      </c>
      <c r="V145" s="36"/>
      <c r="W145" s="172">
        <f t="shared" si="6"/>
        <v>0</v>
      </c>
      <c r="X145" s="172">
        <v>9.0000000000000006E-5</v>
      </c>
      <c r="Y145" s="172">
        <f t="shared" si="7"/>
        <v>3.6000000000000002E-4</v>
      </c>
      <c r="Z145" s="172">
        <v>0</v>
      </c>
      <c r="AA145" s="173">
        <f t="shared" si="8"/>
        <v>0</v>
      </c>
      <c r="AR145" s="19" t="s">
        <v>311</v>
      </c>
      <c r="AT145" s="19" t="s">
        <v>213</v>
      </c>
      <c r="AU145" s="19" t="s">
        <v>106</v>
      </c>
      <c r="AY145" s="19" t="s">
        <v>188</v>
      </c>
      <c r="BE145" s="114">
        <f t="shared" si="9"/>
        <v>0</v>
      </c>
      <c r="BF145" s="114">
        <f t="shared" si="10"/>
        <v>0</v>
      </c>
      <c r="BG145" s="114">
        <f t="shared" si="11"/>
        <v>0</v>
      </c>
      <c r="BH145" s="114">
        <f t="shared" si="12"/>
        <v>0</v>
      </c>
      <c r="BI145" s="114">
        <f t="shared" si="13"/>
        <v>0</v>
      </c>
      <c r="BJ145" s="19" t="s">
        <v>90</v>
      </c>
      <c r="BK145" s="174">
        <f t="shared" si="14"/>
        <v>0</v>
      </c>
      <c r="BL145" s="19" t="s">
        <v>248</v>
      </c>
      <c r="BM145" s="19" t="s">
        <v>859</v>
      </c>
    </row>
    <row r="146" spans="2:65" s="1" customFormat="1" ht="16.5" customHeight="1" x14ac:dyDescent="0.15">
      <c r="B146" s="137"/>
      <c r="C146" s="175" t="s">
        <v>237</v>
      </c>
      <c r="D146" s="175" t="s">
        <v>213</v>
      </c>
      <c r="E146" s="176" t="s">
        <v>860</v>
      </c>
      <c r="F146" s="258" t="s">
        <v>861</v>
      </c>
      <c r="G146" s="258"/>
      <c r="H146" s="258"/>
      <c r="I146" s="258"/>
      <c r="J146" s="177" t="s">
        <v>210</v>
      </c>
      <c r="K146" s="178">
        <v>1</v>
      </c>
      <c r="L146" s="259">
        <v>0</v>
      </c>
      <c r="M146" s="259"/>
      <c r="N146" s="260">
        <f t="shared" si="5"/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 t="shared" si="6"/>
        <v>0</v>
      </c>
      <c r="X146" s="172">
        <v>6.0000000000000002E-5</v>
      </c>
      <c r="Y146" s="172">
        <f t="shared" si="7"/>
        <v>6.0000000000000002E-5</v>
      </c>
      <c r="Z146" s="172">
        <v>0</v>
      </c>
      <c r="AA146" s="173">
        <f t="shared" si="8"/>
        <v>0</v>
      </c>
      <c r="AR146" s="19" t="s">
        <v>311</v>
      </c>
      <c r="AT146" s="19" t="s">
        <v>213</v>
      </c>
      <c r="AU146" s="19" t="s">
        <v>106</v>
      </c>
      <c r="AY146" s="19" t="s">
        <v>188</v>
      </c>
      <c r="BE146" s="114">
        <f t="shared" si="9"/>
        <v>0</v>
      </c>
      <c r="BF146" s="114">
        <f t="shared" si="10"/>
        <v>0</v>
      </c>
      <c r="BG146" s="114">
        <f t="shared" si="11"/>
        <v>0</v>
      </c>
      <c r="BH146" s="114">
        <f t="shared" si="12"/>
        <v>0</v>
      </c>
      <c r="BI146" s="114">
        <f t="shared" si="13"/>
        <v>0</v>
      </c>
      <c r="BJ146" s="19" t="s">
        <v>90</v>
      </c>
      <c r="BK146" s="174">
        <f t="shared" si="14"/>
        <v>0</v>
      </c>
      <c r="BL146" s="19" t="s">
        <v>248</v>
      </c>
      <c r="BM146" s="19" t="s">
        <v>862</v>
      </c>
    </row>
    <row r="147" spans="2:65" s="1" customFormat="1" ht="16.5" customHeight="1" x14ac:dyDescent="0.15">
      <c r="B147" s="137"/>
      <c r="C147" s="175" t="s">
        <v>217</v>
      </c>
      <c r="D147" s="175" t="s">
        <v>213</v>
      </c>
      <c r="E147" s="176" t="s">
        <v>863</v>
      </c>
      <c r="F147" s="258" t="s">
        <v>864</v>
      </c>
      <c r="G147" s="258"/>
      <c r="H147" s="258"/>
      <c r="I147" s="258"/>
      <c r="J147" s="177" t="s">
        <v>210</v>
      </c>
      <c r="K147" s="178">
        <v>3</v>
      </c>
      <c r="L147" s="259">
        <v>0</v>
      </c>
      <c r="M147" s="259"/>
      <c r="N147" s="260">
        <f t="shared" si="5"/>
        <v>0</v>
      </c>
      <c r="O147" s="257"/>
      <c r="P147" s="257"/>
      <c r="Q147" s="257"/>
      <c r="R147" s="140"/>
      <c r="T147" s="171" t="s">
        <v>5</v>
      </c>
      <c r="U147" s="44" t="s">
        <v>45</v>
      </c>
      <c r="V147" s="36"/>
      <c r="W147" s="172">
        <f t="shared" si="6"/>
        <v>0</v>
      </c>
      <c r="X147" s="172">
        <v>2.7E-4</v>
      </c>
      <c r="Y147" s="172">
        <f t="shared" si="7"/>
        <v>8.0999999999999996E-4</v>
      </c>
      <c r="Z147" s="172">
        <v>0</v>
      </c>
      <c r="AA147" s="173">
        <f t="shared" si="8"/>
        <v>0</v>
      </c>
      <c r="AR147" s="19" t="s">
        <v>311</v>
      </c>
      <c r="AT147" s="19" t="s">
        <v>213</v>
      </c>
      <c r="AU147" s="19" t="s">
        <v>106</v>
      </c>
      <c r="AY147" s="19" t="s">
        <v>188</v>
      </c>
      <c r="BE147" s="114">
        <f t="shared" si="9"/>
        <v>0</v>
      </c>
      <c r="BF147" s="114">
        <f t="shared" si="10"/>
        <v>0</v>
      </c>
      <c r="BG147" s="114">
        <f t="shared" si="11"/>
        <v>0</v>
      </c>
      <c r="BH147" s="114">
        <f t="shared" si="12"/>
        <v>0</v>
      </c>
      <c r="BI147" s="114">
        <f t="shared" si="13"/>
        <v>0</v>
      </c>
      <c r="BJ147" s="19" t="s">
        <v>90</v>
      </c>
      <c r="BK147" s="174">
        <f t="shared" si="14"/>
        <v>0</v>
      </c>
      <c r="BL147" s="19" t="s">
        <v>248</v>
      </c>
      <c r="BM147" s="19" t="s">
        <v>865</v>
      </c>
    </row>
    <row r="148" spans="2:65" s="1" customFormat="1" ht="16.5" customHeight="1" x14ac:dyDescent="0.15">
      <c r="B148" s="137"/>
      <c r="C148" s="175" t="s">
        <v>244</v>
      </c>
      <c r="D148" s="175" t="s">
        <v>213</v>
      </c>
      <c r="E148" s="176" t="s">
        <v>866</v>
      </c>
      <c r="F148" s="258" t="s">
        <v>867</v>
      </c>
      <c r="G148" s="258"/>
      <c r="H148" s="258"/>
      <c r="I148" s="258"/>
      <c r="J148" s="177" t="s">
        <v>210</v>
      </c>
      <c r="K148" s="178">
        <v>2</v>
      </c>
      <c r="L148" s="259">
        <v>0</v>
      </c>
      <c r="M148" s="259"/>
      <c r="N148" s="260">
        <f t="shared" si="5"/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si="6"/>
        <v>0</v>
      </c>
      <c r="X148" s="172">
        <v>2.2000000000000001E-4</v>
      </c>
      <c r="Y148" s="172">
        <f t="shared" si="7"/>
        <v>4.4000000000000002E-4</v>
      </c>
      <c r="Z148" s="172">
        <v>0</v>
      </c>
      <c r="AA148" s="173">
        <f t="shared" si="8"/>
        <v>0</v>
      </c>
      <c r="AR148" s="19" t="s">
        <v>311</v>
      </c>
      <c r="AT148" s="19" t="s">
        <v>213</v>
      </c>
      <c r="AU148" s="19" t="s">
        <v>106</v>
      </c>
      <c r="AY148" s="19" t="s">
        <v>188</v>
      </c>
      <c r="BE148" s="114">
        <f t="shared" si="9"/>
        <v>0</v>
      </c>
      <c r="BF148" s="114">
        <f t="shared" si="10"/>
        <v>0</v>
      </c>
      <c r="BG148" s="114">
        <f t="shared" si="11"/>
        <v>0</v>
      </c>
      <c r="BH148" s="114">
        <f t="shared" si="12"/>
        <v>0</v>
      </c>
      <c r="BI148" s="114">
        <f t="shared" si="13"/>
        <v>0</v>
      </c>
      <c r="BJ148" s="19" t="s">
        <v>90</v>
      </c>
      <c r="BK148" s="174">
        <f t="shared" si="14"/>
        <v>0</v>
      </c>
      <c r="BL148" s="19" t="s">
        <v>248</v>
      </c>
      <c r="BM148" s="19" t="s">
        <v>868</v>
      </c>
    </row>
    <row r="149" spans="2:65" s="1" customFormat="1" ht="25.5" customHeight="1" x14ac:dyDescent="0.15">
      <c r="B149" s="137"/>
      <c r="C149" s="175" t="s">
        <v>248</v>
      </c>
      <c r="D149" s="175" t="s">
        <v>213</v>
      </c>
      <c r="E149" s="176" t="s">
        <v>869</v>
      </c>
      <c r="F149" s="258" t="s">
        <v>870</v>
      </c>
      <c r="G149" s="258"/>
      <c r="H149" s="258"/>
      <c r="I149" s="258"/>
      <c r="J149" s="177" t="s">
        <v>210</v>
      </c>
      <c r="K149" s="178">
        <v>1</v>
      </c>
      <c r="L149" s="259">
        <v>0</v>
      </c>
      <c r="M149" s="259"/>
      <c r="N149" s="260">
        <f t="shared" si="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6"/>
        <v>0</v>
      </c>
      <c r="X149" s="172">
        <v>3.2000000000000003E-4</v>
      </c>
      <c r="Y149" s="172">
        <f t="shared" si="7"/>
        <v>3.2000000000000003E-4</v>
      </c>
      <c r="Z149" s="172">
        <v>0</v>
      </c>
      <c r="AA149" s="173">
        <f t="shared" si="8"/>
        <v>0</v>
      </c>
      <c r="AR149" s="19" t="s">
        <v>311</v>
      </c>
      <c r="AT149" s="19" t="s">
        <v>213</v>
      </c>
      <c r="AU149" s="19" t="s">
        <v>106</v>
      </c>
      <c r="AY149" s="19" t="s">
        <v>188</v>
      </c>
      <c r="BE149" s="114">
        <f t="shared" si="9"/>
        <v>0</v>
      </c>
      <c r="BF149" s="114">
        <f t="shared" si="10"/>
        <v>0</v>
      </c>
      <c r="BG149" s="114">
        <f t="shared" si="11"/>
        <v>0</v>
      </c>
      <c r="BH149" s="114">
        <f t="shared" si="12"/>
        <v>0</v>
      </c>
      <c r="BI149" s="114">
        <f t="shared" si="13"/>
        <v>0</v>
      </c>
      <c r="BJ149" s="19" t="s">
        <v>90</v>
      </c>
      <c r="BK149" s="174">
        <f t="shared" si="14"/>
        <v>0</v>
      </c>
      <c r="BL149" s="19" t="s">
        <v>248</v>
      </c>
      <c r="BM149" s="19" t="s">
        <v>871</v>
      </c>
    </row>
    <row r="150" spans="2:65" s="1" customFormat="1" ht="25.5" customHeight="1" x14ac:dyDescent="0.15">
      <c r="B150" s="137"/>
      <c r="C150" s="175" t="s">
        <v>252</v>
      </c>
      <c r="D150" s="175" t="s">
        <v>213</v>
      </c>
      <c r="E150" s="176" t="s">
        <v>872</v>
      </c>
      <c r="F150" s="258" t="s">
        <v>873</v>
      </c>
      <c r="G150" s="258"/>
      <c r="H150" s="258"/>
      <c r="I150" s="258"/>
      <c r="J150" s="177" t="s">
        <v>210</v>
      </c>
      <c r="K150" s="178">
        <v>4</v>
      </c>
      <c r="L150" s="259">
        <v>0</v>
      </c>
      <c r="M150" s="259"/>
      <c r="N150" s="260">
        <f t="shared" si="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6"/>
        <v>0</v>
      </c>
      <c r="X150" s="172">
        <v>5.6999999999999998E-4</v>
      </c>
      <c r="Y150" s="172">
        <f t="shared" si="7"/>
        <v>2.2799999999999999E-3</v>
      </c>
      <c r="Z150" s="172">
        <v>0</v>
      </c>
      <c r="AA150" s="173">
        <f t="shared" si="8"/>
        <v>0</v>
      </c>
      <c r="AR150" s="19" t="s">
        <v>311</v>
      </c>
      <c r="AT150" s="19" t="s">
        <v>213</v>
      </c>
      <c r="AU150" s="19" t="s">
        <v>106</v>
      </c>
      <c r="AY150" s="19" t="s">
        <v>188</v>
      </c>
      <c r="BE150" s="114">
        <f t="shared" si="9"/>
        <v>0</v>
      </c>
      <c r="BF150" s="114">
        <f t="shared" si="10"/>
        <v>0</v>
      </c>
      <c r="BG150" s="114">
        <f t="shared" si="11"/>
        <v>0</v>
      </c>
      <c r="BH150" s="114">
        <f t="shared" si="12"/>
        <v>0</v>
      </c>
      <c r="BI150" s="114">
        <f t="shared" si="13"/>
        <v>0</v>
      </c>
      <c r="BJ150" s="19" t="s">
        <v>90</v>
      </c>
      <c r="BK150" s="174">
        <f t="shared" si="14"/>
        <v>0</v>
      </c>
      <c r="BL150" s="19" t="s">
        <v>248</v>
      </c>
      <c r="BM150" s="19" t="s">
        <v>874</v>
      </c>
    </row>
    <row r="151" spans="2:65" s="1" customFormat="1" ht="38.25" customHeight="1" x14ac:dyDescent="0.15">
      <c r="B151" s="137"/>
      <c r="C151" s="166" t="s">
        <v>256</v>
      </c>
      <c r="D151" s="166" t="s">
        <v>189</v>
      </c>
      <c r="E151" s="167" t="s">
        <v>875</v>
      </c>
      <c r="F151" s="255" t="s">
        <v>876</v>
      </c>
      <c r="G151" s="255"/>
      <c r="H151" s="255"/>
      <c r="I151" s="255"/>
      <c r="J151" s="168" t="s">
        <v>210</v>
      </c>
      <c r="K151" s="169">
        <v>7</v>
      </c>
      <c r="L151" s="256">
        <v>0</v>
      </c>
      <c r="M151" s="256"/>
      <c r="N151" s="257">
        <f t="shared" si="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6"/>
        <v>0</v>
      </c>
      <c r="X151" s="172">
        <v>0</v>
      </c>
      <c r="Y151" s="172">
        <f t="shared" si="7"/>
        <v>0</v>
      </c>
      <c r="Z151" s="172">
        <v>0</v>
      </c>
      <c r="AA151" s="173">
        <f t="shared" si="8"/>
        <v>0</v>
      </c>
      <c r="AR151" s="19" t="s">
        <v>248</v>
      </c>
      <c r="AT151" s="19" t="s">
        <v>189</v>
      </c>
      <c r="AU151" s="19" t="s">
        <v>106</v>
      </c>
      <c r="AY151" s="19" t="s">
        <v>188</v>
      </c>
      <c r="BE151" s="114">
        <f t="shared" si="9"/>
        <v>0</v>
      </c>
      <c r="BF151" s="114">
        <f t="shared" si="10"/>
        <v>0</v>
      </c>
      <c r="BG151" s="114">
        <f t="shared" si="11"/>
        <v>0</v>
      </c>
      <c r="BH151" s="114">
        <f t="shared" si="12"/>
        <v>0</v>
      </c>
      <c r="BI151" s="114">
        <f t="shared" si="13"/>
        <v>0</v>
      </c>
      <c r="BJ151" s="19" t="s">
        <v>90</v>
      </c>
      <c r="BK151" s="174">
        <f t="shared" si="14"/>
        <v>0</v>
      </c>
      <c r="BL151" s="19" t="s">
        <v>248</v>
      </c>
      <c r="BM151" s="19" t="s">
        <v>877</v>
      </c>
    </row>
    <row r="152" spans="2:65" s="1" customFormat="1" ht="25.5" customHeight="1" x14ac:dyDescent="0.15">
      <c r="B152" s="137"/>
      <c r="C152" s="166" t="s">
        <v>260</v>
      </c>
      <c r="D152" s="166" t="s">
        <v>189</v>
      </c>
      <c r="E152" s="167" t="s">
        <v>878</v>
      </c>
      <c r="F152" s="255" t="s">
        <v>879</v>
      </c>
      <c r="G152" s="255"/>
      <c r="H152" s="255"/>
      <c r="I152" s="255"/>
      <c r="J152" s="168" t="s">
        <v>210</v>
      </c>
      <c r="K152" s="169">
        <v>6</v>
      </c>
      <c r="L152" s="256">
        <v>0</v>
      </c>
      <c r="M152" s="256"/>
      <c r="N152" s="257">
        <f t="shared" si="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6"/>
        <v>0</v>
      </c>
      <c r="X152" s="172">
        <v>0</v>
      </c>
      <c r="Y152" s="172">
        <f t="shared" si="7"/>
        <v>0</v>
      </c>
      <c r="Z152" s="172">
        <v>0</v>
      </c>
      <c r="AA152" s="173">
        <f t="shared" si="8"/>
        <v>0</v>
      </c>
      <c r="AR152" s="19" t="s">
        <v>248</v>
      </c>
      <c r="AT152" s="19" t="s">
        <v>189</v>
      </c>
      <c r="AU152" s="19" t="s">
        <v>106</v>
      </c>
      <c r="AY152" s="19" t="s">
        <v>188</v>
      </c>
      <c r="BE152" s="114">
        <f t="shared" si="9"/>
        <v>0</v>
      </c>
      <c r="BF152" s="114">
        <f t="shared" si="10"/>
        <v>0</v>
      </c>
      <c r="BG152" s="114">
        <f t="shared" si="11"/>
        <v>0</v>
      </c>
      <c r="BH152" s="114">
        <f t="shared" si="12"/>
        <v>0</v>
      </c>
      <c r="BI152" s="114">
        <f t="shared" si="13"/>
        <v>0</v>
      </c>
      <c r="BJ152" s="19" t="s">
        <v>90</v>
      </c>
      <c r="BK152" s="174">
        <f t="shared" si="14"/>
        <v>0</v>
      </c>
      <c r="BL152" s="19" t="s">
        <v>248</v>
      </c>
      <c r="BM152" s="19" t="s">
        <v>217</v>
      </c>
    </row>
    <row r="153" spans="2:65" s="1" customFormat="1" ht="25.5" customHeight="1" x14ac:dyDescent="0.15">
      <c r="B153" s="137"/>
      <c r="C153" s="166" t="s">
        <v>10</v>
      </c>
      <c r="D153" s="166" t="s">
        <v>189</v>
      </c>
      <c r="E153" s="167" t="s">
        <v>880</v>
      </c>
      <c r="F153" s="255" t="s">
        <v>881</v>
      </c>
      <c r="G153" s="255"/>
      <c r="H153" s="255"/>
      <c r="I153" s="255"/>
      <c r="J153" s="168" t="s">
        <v>210</v>
      </c>
      <c r="K153" s="169">
        <v>2</v>
      </c>
      <c r="L153" s="256">
        <v>0</v>
      </c>
      <c r="M153" s="256"/>
      <c r="N153" s="257">
        <f t="shared" si="5"/>
        <v>0</v>
      </c>
      <c r="O153" s="257"/>
      <c r="P153" s="257"/>
      <c r="Q153" s="257"/>
      <c r="R153" s="140"/>
      <c r="T153" s="171" t="s">
        <v>5</v>
      </c>
      <c r="U153" s="44" t="s">
        <v>45</v>
      </c>
      <c r="V153" s="36"/>
      <c r="W153" s="172">
        <f t="shared" si="6"/>
        <v>0</v>
      </c>
      <c r="X153" s="172">
        <v>4.2999999999999999E-4</v>
      </c>
      <c r="Y153" s="172">
        <f t="shared" si="7"/>
        <v>8.5999999999999998E-4</v>
      </c>
      <c r="Z153" s="172">
        <v>0</v>
      </c>
      <c r="AA153" s="173">
        <f t="shared" si="8"/>
        <v>0</v>
      </c>
      <c r="AR153" s="19" t="s">
        <v>248</v>
      </c>
      <c r="AT153" s="19" t="s">
        <v>189</v>
      </c>
      <c r="AU153" s="19" t="s">
        <v>106</v>
      </c>
      <c r="AY153" s="19" t="s">
        <v>188</v>
      </c>
      <c r="BE153" s="114">
        <f t="shared" si="9"/>
        <v>0</v>
      </c>
      <c r="BF153" s="114">
        <f t="shared" si="10"/>
        <v>0</v>
      </c>
      <c r="BG153" s="114">
        <f t="shared" si="11"/>
        <v>0</v>
      </c>
      <c r="BH153" s="114">
        <f t="shared" si="12"/>
        <v>0</v>
      </c>
      <c r="BI153" s="114">
        <f t="shared" si="13"/>
        <v>0</v>
      </c>
      <c r="BJ153" s="19" t="s">
        <v>90</v>
      </c>
      <c r="BK153" s="174">
        <f t="shared" si="14"/>
        <v>0</v>
      </c>
      <c r="BL153" s="19" t="s">
        <v>248</v>
      </c>
      <c r="BM153" s="19" t="s">
        <v>882</v>
      </c>
    </row>
    <row r="154" spans="2:65" s="1" customFormat="1" ht="63.75" customHeight="1" x14ac:dyDescent="0.15">
      <c r="B154" s="137"/>
      <c r="C154" s="175" t="s">
        <v>267</v>
      </c>
      <c r="D154" s="175" t="s">
        <v>213</v>
      </c>
      <c r="E154" s="176" t="s">
        <v>883</v>
      </c>
      <c r="F154" s="258" t="s">
        <v>884</v>
      </c>
      <c r="G154" s="258"/>
      <c r="H154" s="258"/>
      <c r="I154" s="258"/>
      <c r="J154" s="177" t="s">
        <v>210</v>
      </c>
      <c r="K154" s="178">
        <v>2</v>
      </c>
      <c r="L154" s="259">
        <v>0</v>
      </c>
      <c r="M154" s="259"/>
      <c r="N154" s="260">
        <f t="shared" si="5"/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si="6"/>
        <v>0</v>
      </c>
      <c r="X154" s="172">
        <v>7.3999999999999999E-4</v>
      </c>
      <c r="Y154" s="172">
        <f t="shared" si="7"/>
        <v>1.48E-3</v>
      </c>
      <c r="Z154" s="172">
        <v>0</v>
      </c>
      <c r="AA154" s="173">
        <f t="shared" si="8"/>
        <v>0</v>
      </c>
      <c r="AR154" s="19" t="s">
        <v>311</v>
      </c>
      <c r="AT154" s="19" t="s">
        <v>213</v>
      </c>
      <c r="AU154" s="19" t="s">
        <v>106</v>
      </c>
      <c r="AY154" s="19" t="s">
        <v>188</v>
      </c>
      <c r="BE154" s="114">
        <f t="shared" si="9"/>
        <v>0</v>
      </c>
      <c r="BF154" s="114">
        <f t="shared" si="10"/>
        <v>0</v>
      </c>
      <c r="BG154" s="114">
        <f t="shared" si="11"/>
        <v>0</v>
      </c>
      <c r="BH154" s="114">
        <f t="shared" si="12"/>
        <v>0</v>
      </c>
      <c r="BI154" s="114">
        <f t="shared" si="13"/>
        <v>0</v>
      </c>
      <c r="BJ154" s="19" t="s">
        <v>90</v>
      </c>
      <c r="BK154" s="174">
        <f t="shared" si="14"/>
        <v>0</v>
      </c>
      <c r="BL154" s="19" t="s">
        <v>248</v>
      </c>
      <c r="BM154" s="19" t="s">
        <v>885</v>
      </c>
    </row>
    <row r="155" spans="2:65" s="1" customFormat="1" ht="25.5" customHeight="1" x14ac:dyDescent="0.15">
      <c r="B155" s="137"/>
      <c r="C155" s="166" t="s">
        <v>271</v>
      </c>
      <c r="D155" s="166" t="s">
        <v>189</v>
      </c>
      <c r="E155" s="167" t="s">
        <v>886</v>
      </c>
      <c r="F155" s="255" t="s">
        <v>887</v>
      </c>
      <c r="G155" s="255"/>
      <c r="H155" s="255"/>
      <c r="I155" s="255"/>
      <c r="J155" s="168" t="s">
        <v>210</v>
      </c>
      <c r="K155" s="169">
        <v>1</v>
      </c>
      <c r="L155" s="256">
        <v>0</v>
      </c>
      <c r="M155" s="256"/>
      <c r="N155" s="257">
        <f t="shared" si="5"/>
        <v>0</v>
      </c>
      <c r="O155" s="257"/>
      <c r="P155" s="257"/>
      <c r="Q155" s="257"/>
      <c r="R155" s="140"/>
      <c r="T155" s="171" t="s">
        <v>5</v>
      </c>
      <c r="U155" s="44" t="s">
        <v>45</v>
      </c>
      <c r="V155" s="36"/>
      <c r="W155" s="172">
        <f t="shared" si="6"/>
        <v>0</v>
      </c>
      <c r="X155" s="172">
        <v>4.7099999999999998E-3</v>
      </c>
      <c r="Y155" s="172">
        <f t="shared" si="7"/>
        <v>4.7099999999999998E-3</v>
      </c>
      <c r="Z155" s="172">
        <v>0</v>
      </c>
      <c r="AA155" s="173">
        <f t="shared" si="8"/>
        <v>0</v>
      </c>
      <c r="AR155" s="19" t="s">
        <v>248</v>
      </c>
      <c r="AT155" s="19" t="s">
        <v>189</v>
      </c>
      <c r="AU155" s="19" t="s">
        <v>106</v>
      </c>
      <c r="AY155" s="19" t="s">
        <v>188</v>
      </c>
      <c r="BE155" s="114">
        <f t="shared" si="9"/>
        <v>0</v>
      </c>
      <c r="BF155" s="114">
        <f t="shared" si="10"/>
        <v>0</v>
      </c>
      <c r="BG155" s="114">
        <f t="shared" si="11"/>
        <v>0</v>
      </c>
      <c r="BH155" s="114">
        <f t="shared" si="12"/>
        <v>0</v>
      </c>
      <c r="BI155" s="114">
        <f t="shared" si="13"/>
        <v>0</v>
      </c>
      <c r="BJ155" s="19" t="s">
        <v>90</v>
      </c>
      <c r="BK155" s="174">
        <f t="shared" si="14"/>
        <v>0</v>
      </c>
      <c r="BL155" s="19" t="s">
        <v>248</v>
      </c>
      <c r="BM155" s="19" t="s">
        <v>256</v>
      </c>
    </row>
    <row r="156" spans="2:65" s="1" customFormat="1" ht="25.5" customHeight="1" x14ac:dyDescent="0.15">
      <c r="B156" s="137"/>
      <c r="C156" s="166" t="s">
        <v>275</v>
      </c>
      <c r="D156" s="166" t="s">
        <v>189</v>
      </c>
      <c r="E156" s="167" t="s">
        <v>888</v>
      </c>
      <c r="F156" s="255" t="s">
        <v>889</v>
      </c>
      <c r="G156" s="255"/>
      <c r="H156" s="255"/>
      <c r="I156" s="255"/>
      <c r="J156" s="168" t="s">
        <v>362</v>
      </c>
      <c r="K156" s="169">
        <v>65</v>
      </c>
      <c r="L156" s="256">
        <v>0</v>
      </c>
      <c r="M156" s="256"/>
      <c r="N156" s="257">
        <f t="shared" si="5"/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 t="shared" si="6"/>
        <v>0</v>
      </c>
      <c r="X156" s="172">
        <v>0</v>
      </c>
      <c r="Y156" s="172">
        <f t="shared" si="7"/>
        <v>0</v>
      </c>
      <c r="Z156" s="172">
        <v>0</v>
      </c>
      <c r="AA156" s="173">
        <f t="shared" si="8"/>
        <v>0</v>
      </c>
      <c r="AR156" s="19" t="s">
        <v>248</v>
      </c>
      <c r="AT156" s="19" t="s">
        <v>189</v>
      </c>
      <c r="AU156" s="19" t="s">
        <v>106</v>
      </c>
      <c r="AY156" s="19" t="s">
        <v>188</v>
      </c>
      <c r="BE156" s="114">
        <f t="shared" si="9"/>
        <v>0</v>
      </c>
      <c r="BF156" s="114">
        <f t="shared" si="10"/>
        <v>0</v>
      </c>
      <c r="BG156" s="114">
        <f t="shared" si="11"/>
        <v>0</v>
      </c>
      <c r="BH156" s="114">
        <f t="shared" si="12"/>
        <v>0</v>
      </c>
      <c r="BI156" s="114">
        <f t="shared" si="13"/>
        <v>0</v>
      </c>
      <c r="BJ156" s="19" t="s">
        <v>90</v>
      </c>
      <c r="BK156" s="174">
        <f t="shared" si="14"/>
        <v>0</v>
      </c>
      <c r="BL156" s="19" t="s">
        <v>248</v>
      </c>
      <c r="BM156" s="19" t="s">
        <v>10</v>
      </c>
    </row>
    <row r="157" spans="2:65" s="1" customFormat="1" ht="25.5" customHeight="1" x14ac:dyDescent="0.15">
      <c r="B157" s="137"/>
      <c r="C157" s="166" t="s">
        <v>279</v>
      </c>
      <c r="D157" s="166" t="s">
        <v>189</v>
      </c>
      <c r="E157" s="167" t="s">
        <v>890</v>
      </c>
      <c r="F157" s="255" t="s">
        <v>891</v>
      </c>
      <c r="G157" s="255"/>
      <c r="H157" s="255"/>
      <c r="I157" s="255"/>
      <c r="J157" s="168" t="s">
        <v>362</v>
      </c>
      <c r="K157" s="169">
        <v>10</v>
      </c>
      <c r="L157" s="256">
        <v>0</v>
      </c>
      <c r="M157" s="256"/>
      <c r="N157" s="257">
        <f t="shared" si="5"/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 t="shared" si="6"/>
        <v>0</v>
      </c>
      <c r="X157" s="172">
        <v>0</v>
      </c>
      <c r="Y157" s="172">
        <f t="shared" si="7"/>
        <v>0</v>
      </c>
      <c r="Z157" s="172">
        <v>0</v>
      </c>
      <c r="AA157" s="173">
        <f t="shared" si="8"/>
        <v>0</v>
      </c>
      <c r="AR157" s="19" t="s">
        <v>248</v>
      </c>
      <c r="AT157" s="19" t="s">
        <v>189</v>
      </c>
      <c r="AU157" s="19" t="s">
        <v>106</v>
      </c>
      <c r="AY157" s="19" t="s">
        <v>188</v>
      </c>
      <c r="BE157" s="114">
        <f t="shared" si="9"/>
        <v>0</v>
      </c>
      <c r="BF157" s="114">
        <f t="shared" si="10"/>
        <v>0</v>
      </c>
      <c r="BG157" s="114">
        <f t="shared" si="11"/>
        <v>0</v>
      </c>
      <c r="BH157" s="114">
        <f t="shared" si="12"/>
        <v>0</v>
      </c>
      <c r="BI157" s="114">
        <f t="shared" si="13"/>
        <v>0</v>
      </c>
      <c r="BJ157" s="19" t="s">
        <v>90</v>
      </c>
      <c r="BK157" s="174">
        <f t="shared" si="14"/>
        <v>0</v>
      </c>
      <c r="BL157" s="19" t="s">
        <v>248</v>
      </c>
      <c r="BM157" s="19" t="s">
        <v>271</v>
      </c>
    </row>
    <row r="158" spans="2:65" s="1" customFormat="1" ht="25.5" customHeight="1" x14ac:dyDescent="0.15">
      <c r="B158" s="137"/>
      <c r="C158" s="166" t="s">
        <v>283</v>
      </c>
      <c r="D158" s="166" t="s">
        <v>189</v>
      </c>
      <c r="E158" s="167" t="s">
        <v>892</v>
      </c>
      <c r="F158" s="255" t="s">
        <v>893</v>
      </c>
      <c r="G158" s="255"/>
      <c r="H158" s="255"/>
      <c r="I158" s="255"/>
      <c r="J158" s="168" t="s">
        <v>235</v>
      </c>
      <c r="K158" s="169">
        <v>0.14499999999999999</v>
      </c>
      <c r="L158" s="256">
        <v>0</v>
      </c>
      <c r="M158" s="256"/>
      <c r="N158" s="257">
        <f t="shared" si="5"/>
        <v>0</v>
      </c>
      <c r="O158" s="257"/>
      <c r="P158" s="257"/>
      <c r="Q158" s="257"/>
      <c r="R158" s="140"/>
      <c r="T158" s="171" t="s">
        <v>5</v>
      </c>
      <c r="U158" s="44" t="s">
        <v>45</v>
      </c>
      <c r="V158" s="36"/>
      <c r="W158" s="172">
        <f t="shared" si="6"/>
        <v>0</v>
      </c>
      <c r="X158" s="172">
        <v>0</v>
      </c>
      <c r="Y158" s="172">
        <f t="shared" si="7"/>
        <v>0</v>
      </c>
      <c r="Z158" s="172">
        <v>0</v>
      </c>
      <c r="AA158" s="173">
        <f t="shared" si="8"/>
        <v>0</v>
      </c>
      <c r="AR158" s="19" t="s">
        <v>248</v>
      </c>
      <c r="AT158" s="19" t="s">
        <v>189</v>
      </c>
      <c r="AU158" s="19" t="s">
        <v>106</v>
      </c>
      <c r="AY158" s="19" t="s">
        <v>188</v>
      </c>
      <c r="BE158" s="114">
        <f t="shared" si="9"/>
        <v>0</v>
      </c>
      <c r="BF158" s="114">
        <f t="shared" si="10"/>
        <v>0</v>
      </c>
      <c r="BG158" s="114">
        <f t="shared" si="11"/>
        <v>0</v>
      </c>
      <c r="BH158" s="114">
        <f t="shared" si="12"/>
        <v>0</v>
      </c>
      <c r="BI158" s="114">
        <f t="shared" si="13"/>
        <v>0</v>
      </c>
      <c r="BJ158" s="19" t="s">
        <v>90</v>
      </c>
      <c r="BK158" s="174">
        <f t="shared" si="14"/>
        <v>0</v>
      </c>
      <c r="BL158" s="19" t="s">
        <v>248</v>
      </c>
      <c r="BM158" s="19" t="s">
        <v>279</v>
      </c>
    </row>
    <row r="159" spans="2:65" s="10" customFormat="1" ht="22.25" customHeight="1" x14ac:dyDescent="0.15">
      <c r="B159" s="155"/>
      <c r="C159" s="156"/>
      <c r="D159" s="165" t="s">
        <v>824</v>
      </c>
      <c r="E159" s="165"/>
      <c r="F159" s="165"/>
      <c r="G159" s="165"/>
      <c r="H159" s="165"/>
      <c r="I159" s="165"/>
      <c r="J159" s="165"/>
      <c r="K159" s="165"/>
      <c r="L159" s="165"/>
      <c r="M159" s="165"/>
      <c r="N159" s="267">
        <f>BK159</f>
        <v>0</v>
      </c>
      <c r="O159" s="268"/>
      <c r="P159" s="268"/>
      <c r="Q159" s="268"/>
      <c r="R159" s="158"/>
      <c r="T159" s="159"/>
      <c r="U159" s="156"/>
      <c r="V159" s="156"/>
      <c r="W159" s="160">
        <f>SUM(W160:W182)</f>
        <v>0</v>
      </c>
      <c r="X159" s="156"/>
      <c r="Y159" s="160">
        <f>SUM(Y160:Y182)</f>
        <v>8.0669999999999992E-2</v>
      </c>
      <c r="Z159" s="156"/>
      <c r="AA159" s="161">
        <f>SUM(AA160:AA182)</f>
        <v>0</v>
      </c>
      <c r="AR159" s="162" t="s">
        <v>90</v>
      </c>
      <c r="AT159" s="163" t="s">
        <v>77</v>
      </c>
      <c r="AU159" s="163" t="s">
        <v>90</v>
      </c>
      <c r="AY159" s="162" t="s">
        <v>188</v>
      </c>
      <c r="BK159" s="164">
        <f>SUM(BK160:BK182)</f>
        <v>0</v>
      </c>
    </row>
    <row r="160" spans="2:65" s="1" customFormat="1" ht="25.5" customHeight="1" x14ac:dyDescent="0.15">
      <c r="B160" s="137"/>
      <c r="C160" s="166" t="s">
        <v>287</v>
      </c>
      <c r="D160" s="166" t="s">
        <v>189</v>
      </c>
      <c r="E160" s="167" t="s">
        <v>894</v>
      </c>
      <c r="F160" s="255" t="s">
        <v>895</v>
      </c>
      <c r="G160" s="255"/>
      <c r="H160" s="255"/>
      <c r="I160" s="255"/>
      <c r="J160" s="168" t="s">
        <v>362</v>
      </c>
      <c r="K160" s="169">
        <v>60</v>
      </c>
      <c r="L160" s="256">
        <v>0</v>
      </c>
      <c r="M160" s="256"/>
      <c r="N160" s="257">
        <f t="shared" ref="N160:N182" si="15">ROUND(L160*K160,3)</f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 t="shared" ref="W160:W182" si="16">V160*K160</f>
        <v>0</v>
      </c>
      <c r="X160" s="172">
        <v>5.0000000000000002E-5</v>
      </c>
      <c r="Y160" s="172">
        <f t="shared" ref="Y160:Y182" si="17">X160*K160</f>
        <v>3.0000000000000001E-3</v>
      </c>
      <c r="Z160" s="172">
        <v>0</v>
      </c>
      <c r="AA160" s="173">
        <f t="shared" ref="AA160:AA182" si="18">Z160*K160</f>
        <v>0</v>
      </c>
      <c r="AR160" s="19" t="s">
        <v>248</v>
      </c>
      <c r="AT160" s="19" t="s">
        <v>189</v>
      </c>
      <c r="AU160" s="19" t="s">
        <v>106</v>
      </c>
      <c r="AY160" s="19" t="s">
        <v>188</v>
      </c>
      <c r="BE160" s="114">
        <f t="shared" ref="BE160:BE182" si="19">IF(U160="základná",N160,0)</f>
        <v>0</v>
      </c>
      <c r="BF160" s="114">
        <f t="shared" ref="BF160:BF182" si="20">IF(U160="znížená",N160,0)</f>
        <v>0</v>
      </c>
      <c r="BG160" s="114">
        <f t="shared" ref="BG160:BG182" si="21">IF(U160="zákl. prenesená",N160,0)</f>
        <v>0</v>
      </c>
      <c r="BH160" s="114">
        <f t="shared" ref="BH160:BH182" si="22">IF(U160="zníž. prenesená",N160,0)</f>
        <v>0</v>
      </c>
      <c r="BI160" s="114">
        <f t="shared" ref="BI160:BI182" si="23">IF(U160="nulová",N160,0)</f>
        <v>0</v>
      </c>
      <c r="BJ160" s="19" t="s">
        <v>90</v>
      </c>
      <c r="BK160" s="174">
        <f t="shared" ref="BK160:BK182" si="24">ROUND(L160*K160,3)</f>
        <v>0</v>
      </c>
      <c r="BL160" s="19" t="s">
        <v>248</v>
      </c>
      <c r="BM160" s="19" t="s">
        <v>896</v>
      </c>
    </row>
    <row r="161" spans="2:65" s="1" customFormat="1" ht="25.5" customHeight="1" x14ac:dyDescent="0.15">
      <c r="B161" s="137"/>
      <c r="C161" s="175" t="s">
        <v>291</v>
      </c>
      <c r="D161" s="175" t="s">
        <v>213</v>
      </c>
      <c r="E161" s="176" t="s">
        <v>897</v>
      </c>
      <c r="F161" s="258" t="s">
        <v>898</v>
      </c>
      <c r="G161" s="258"/>
      <c r="H161" s="258"/>
      <c r="I161" s="258"/>
      <c r="J161" s="177" t="s">
        <v>362</v>
      </c>
      <c r="K161" s="178">
        <v>60</v>
      </c>
      <c r="L161" s="259">
        <v>0</v>
      </c>
      <c r="M161" s="259"/>
      <c r="N161" s="260">
        <f t="shared" si="15"/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 t="shared" si="16"/>
        <v>0</v>
      </c>
      <c r="X161" s="172">
        <v>1.2E-4</v>
      </c>
      <c r="Y161" s="172">
        <f t="shared" si="17"/>
        <v>7.1999999999999998E-3</v>
      </c>
      <c r="Z161" s="172">
        <v>0</v>
      </c>
      <c r="AA161" s="173">
        <f t="shared" si="18"/>
        <v>0</v>
      </c>
      <c r="AR161" s="19" t="s">
        <v>311</v>
      </c>
      <c r="AT161" s="19" t="s">
        <v>213</v>
      </c>
      <c r="AU161" s="19" t="s">
        <v>106</v>
      </c>
      <c r="AY161" s="19" t="s">
        <v>188</v>
      </c>
      <c r="BE161" s="114">
        <f t="shared" si="19"/>
        <v>0</v>
      </c>
      <c r="BF161" s="114">
        <f t="shared" si="20"/>
        <v>0</v>
      </c>
      <c r="BG161" s="114">
        <f t="shared" si="21"/>
        <v>0</v>
      </c>
      <c r="BH161" s="114">
        <f t="shared" si="22"/>
        <v>0</v>
      </c>
      <c r="BI161" s="114">
        <f t="shared" si="23"/>
        <v>0</v>
      </c>
      <c r="BJ161" s="19" t="s">
        <v>90</v>
      </c>
      <c r="BK161" s="174">
        <f t="shared" si="24"/>
        <v>0</v>
      </c>
      <c r="BL161" s="19" t="s">
        <v>248</v>
      </c>
      <c r="BM161" s="19" t="s">
        <v>899</v>
      </c>
    </row>
    <row r="162" spans="2:65" s="1" customFormat="1" ht="25.5" customHeight="1" x14ac:dyDescent="0.15">
      <c r="B162" s="137"/>
      <c r="C162" s="175" t="s">
        <v>295</v>
      </c>
      <c r="D162" s="175" t="s">
        <v>213</v>
      </c>
      <c r="E162" s="176" t="s">
        <v>900</v>
      </c>
      <c r="F162" s="258" t="s">
        <v>901</v>
      </c>
      <c r="G162" s="258"/>
      <c r="H162" s="258"/>
      <c r="I162" s="258"/>
      <c r="J162" s="177" t="s">
        <v>210</v>
      </c>
      <c r="K162" s="178">
        <v>60</v>
      </c>
      <c r="L162" s="259">
        <v>0</v>
      </c>
      <c r="M162" s="259"/>
      <c r="N162" s="260">
        <f t="shared" si="15"/>
        <v>0</v>
      </c>
      <c r="O162" s="257"/>
      <c r="P162" s="257"/>
      <c r="Q162" s="257"/>
      <c r="R162" s="140"/>
      <c r="T162" s="171" t="s">
        <v>5</v>
      </c>
      <c r="U162" s="44" t="s">
        <v>45</v>
      </c>
      <c r="V162" s="36"/>
      <c r="W162" s="172">
        <f t="shared" si="16"/>
        <v>0</v>
      </c>
      <c r="X162" s="172">
        <v>6.0000000000000002E-5</v>
      </c>
      <c r="Y162" s="172">
        <f t="shared" si="17"/>
        <v>3.5999999999999999E-3</v>
      </c>
      <c r="Z162" s="172">
        <v>0</v>
      </c>
      <c r="AA162" s="173">
        <f t="shared" si="18"/>
        <v>0</v>
      </c>
      <c r="AR162" s="19" t="s">
        <v>311</v>
      </c>
      <c r="AT162" s="19" t="s">
        <v>213</v>
      </c>
      <c r="AU162" s="19" t="s">
        <v>106</v>
      </c>
      <c r="AY162" s="19" t="s">
        <v>188</v>
      </c>
      <c r="BE162" s="114">
        <f t="shared" si="19"/>
        <v>0</v>
      </c>
      <c r="BF162" s="114">
        <f t="shared" si="20"/>
        <v>0</v>
      </c>
      <c r="BG162" s="114">
        <f t="shared" si="21"/>
        <v>0</v>
      </c>
      <c r="BH162" s="114">
        <f t="shared" si="22"/>
        <v>0</v>
      </c>
      <c r="BI162" s="114">
        <f t="shared" si="23"/>
        <v>0</v>
      </c>
      <c r="BJ162" s="19" t="s">
        <v>90</v>
      </c>
      <c r="BK162" s="174">
        <f t="shared" si="24"/>
        <v>0</v>
      </c>
      <c r="BL162" s="19" t="s">
        <v>248</v>
      </c>
      <c r="BM162" s="19" t="s">
        <v>902</v>
      </c>
    </row>
    <row r="163" spans="2:65" s="1" customFormat="1" ht="25.5" customHeight="1" x14ac:dyDescent="0.15">
      <c r="B163" s="137"/>
      <c r="C163" s="166" t="s">
        <v>299</v>
      </c>
      <c r="D163" s="166" t="s">
        <v>189</v>
      </c>
      <c r="E163" s="167" t="s">
        <v>903</v>
      </c>
      <c r="F163" s="255" t="s">
        <v>904</v>
      </c>
      <c r="G163" s="255"/>
      <c r="H163" s="255"/>
      <c r="I163" s="255"/>
      <c r="J163" s="168" t="s">
        <v>362</v>
      </c>
      <c r="K163" s="169">
        <v>55</v>
      </c>
      <c r="L163" s="256">
        <v>0</v>
      </c>
      <c r="M163" s="256"/>
      <c r="N163" s="257">
        <f t="shared" si="15"/>
        <v>0</v>
      </c>
      <c r="O163" s="257"/>
      <c r="P163" s="257"/>
      <c r="Q163" s="257"/>
      <c r="R163" s="140"/>
      <c r="T163" s="171" t="s">
        <v>5</v>
      </c>
      <c r="U163" s="44" t="s">
        <v>45</v>
      </c>
      <c r="V163" s="36"/>
      <c r="W163" s="172">
        <f t="shared" si="16"/>
        <v>0</v>
      </c>
      <c r="X163" s="172">
        <v>5.0000000000000002E-5</v>
      </c>
      <c r="Y163" s="172">
        <f t="shared" si="17"/>
        <v>2.7500000000000003E-3</v>
      </c>
      <c r="Z163" s="172">
        <v>0</v>
      </c>
      <c r="AA163" s="173">
        <f t="shared" si="18"/>
        <v>0</v>
      </c>
      <c r="AR163" s="19" t="s">
        <v>248</v>
      </c>
      <c r="AT163" s="19" t="s">
        <v>189</v>
      </c>
      <c r="AU163" s="19" t="s">
        <v>106</v>
      </c>
      <c r="AY163" s="19" t="s">
        <v>188</v>
      </c>
      <c r="BE163" s="114">
        <f t="shared" si="19"/>
        <v>0</v>
      </c>
      <c r="BF163" s="114">
        <f t="shared" si="20"/>
        <v>0</v>
      </c>
      <c r="BG163" s="114">
        <f t="shared" si="21"/>
        <v>0</v>
      </c>
      <c r="BH163" s="114">
        <f t="shared" si="22"/>
        <v>0</v>
      </c>
      <c r="BI163" s="114">
        <f t="shared" si="23"/>
        <v>0</v>
      </c>
      <c r="BJ163" s="19" t="s">
        <v>90</v>
      </c>
      <c r="BK163" s="174">
        <f t="shared" si="24"/>
        <v>0</v>
      </c>
      <c r="BL163" s="19" t="s">
        <v>248</v>
      </c>
      <c r="BM163" s="19" t="s">
        <v>905</v>
      </c>
    </row>
    <row r="164" spans="2:65" s="1" customFormat="1" ht="25.5" customHeight="1" x14ac:dyDescent="0.15">
      <c r="B164" s="137"/>
      <c r="C164" s="175" t="s">
        <v>303</v>
      </c>
      <c r="D164" s="175" t="s">
        <v>213</v>
      </c>
      <c r="E164" s="176" t="s">
        <v>906</v>
      </c>
      <c r="F164" s="258" t="s">
        <v>907</v>
      </c>
      <c r="G164" s="258"/>
      <c r="H164" s="258"/>
      <c r="I164" s="258"/>
      <c r="J164" s="177" t="s">
        <v>362</v>
      </c>
      <c r="K164" s="178">
        <v>55</v>
      </c>
      <c r="L164" s="259">
        <v>0</v>
      </c>
      <c r="M164" s="259"/>
      <c r="N164" s="260">
        <f t="shared" si="15"/>
        <v>0</v>
      </c>
      <c r="O164" s="257"/>
      <c r="P164" s="257"/>
      <c r="Q164" s="257"/>
      <c r="R164" s="140"/>
      <c r="T164" s="171" t="s">
        <v>5</v>
      </c>
      <c r="U164" s="44" t="s">
        <v>45</v>
      </c>
      <c r="V164" s="36"/>
      <c r="W164" s="172">
        <f t="shared" si="16"/>
        <v>0</v>
      </c>
      <c r="X164" s="172">
        <v>1.6000000000000001E-4</v>
      </c>
      <c r="Y164" s="172">
        <f t="shared" si="17"/>
        <v>8.8000000000000005E-3</v>
      </c>
      <c r="Z164" s="172">
        <v>0</v>
      </c>
      <c r="AA164" s="173">
        <f t="shared" si="18"/>
        <v>0</v>
      </c>
      <c r="AR164" s="19" t="s">
        <v>311</v>
      </c>
      <c r="AT164" s="19" t="s">
        <v>213</v>
      </c>
      <c r="AU164" s="19" t="s">
        <v>106</v>
      </c>
      <c r="AY164" s="19" t="s">
        <v>188</v>
      </c>
      <c r="BE164" s="114">
        <f t="shared" si="19"/>
        <v>0</v>
      </c>
      <c r="BF164" s="114">
        <f t="shared" si="20"/>
        <v>0</v>
      </c>
      <c r="BG164" s="114">
        <f t="shared" si="21"/>
        <v>0</v>
      </c>
      <c r="BH164" s="114">
        <f t="shared" si="22"/>
        <v>0</v>
      </c>
      <c r="BI164" s="114">
        <f t="shared" si="23"/>
        <v>0</v>
      </c>
      <c r="BJ164" s="19" t="s">
        <v>90</v>
      </c>
      <c r="BK164" s="174">
        <f t="shared" si="24"/>
        <v>0</v>
      </c>
      <c r="BL164" s="19" t="s">
        <v>248</v>
      </c>
      <c r="BM164" s="19" t="s">
        <v>908</v>
      </c>
    </row>
    <row r="165" spans="2:65" s="1" customFormat="1" ht="25.5" customHeight="1" x14ac:dyDescent="0.15">
      <c r="B165" s="137"/>
      <c r="C165" s="175" t="s">
        <v>307</v>
      </c>
      <c r="D165" s="175" t="s">
        <v>213</v>
      </c>
      <c r="E165" s="176" t="s">
        <v>909</v>
      </c>
      <c r="F165" s="258" t="s">
        <v>910</v>
      </c>
      <c r="G165" s="258"/>
      <c r="H165" s="258"/>
      <c r="I165" s="258"/>
      <c r="J165" s="177" t="s">
        <v>210</v>
      </c>
      <c r="K165" s="178">
        <v>55</v>
      </c>
      <c r="L165" s="259">
        <v>0</v>
      </c>
      <c r="M165" s="259"/>
      <c r="N165" s="260">
        <f t="shared" si="15"/>
        <v>0</v>
      </c>
      <c r="O165" s="257"/>
      <c r="P165" s="257"/>
      <c r="Q165" s="257"/>
      <c r="R165" s="140"/>
      <c r="T165" s="171" t="s">
        <v>5</v>
      </c>
      <c r="U165" s="44" t="s">
        <v>45</v>
      </c>
      <c r="V165" s="36"/>
      <c r="W165" s="172">
        <f t="shared" si="16"/>
        <v>0</v>
      </c>
      <c r="X165" s="172">
        <v>8.0000000000000007E-5</v>
      </c>
      <c r="Y165" s="172">
        <f t="shared" si="17"/>
        <v>4.4000000000000003E-3</v>
      </c>
      <c r="Z165" s="172">
        <v>0</v>
      </c>
      <c r="AA165" s="173">
        <f t="shared" si="18"/>
        <v>0</v>
      </c>
      <c r="AR165" s="19" t="s">
        <v>311</v>
      </c>
      <c r="AT165" s="19" t="s">
        <v>213</v>
      </c>
      <c r="AU165" s="19" t="s">
        <v>106</v>
      </c>
      <c r="AY165" s="19" t="s">
        <v>188</v>
      </c>
      <c r="BE165" s="114">
        <f t="shared" si="19"/>
        <v>0</v>
      </c>
      <c r="BF165" s="114">
        <f t="shared" si="20"/>
        <v>0</v>
      </c>
      <c r="BG165" s="114">
        <f t="shared" si="21"/>
        <v>0</v>
      </c>
      <c r="BH165" s="114">
        <f t="shared" si="22"/>
        <v>0</v>
      </c>
      <c r="BI165" s="114">
        <f t="shared" si="23"/>
        <v>0</v>
      </c>
      <c r="BJ165" s="19" t="s">
        <v>90</v>
      </c>
      <c r="BK165" s="174">
        <f t="shared" si="24"/>
        <v>0</v>
      </c>
      <c r="BL165" s="19" t="s">
        <v>248</v>
      </c>
      <c r="BM165" s="19" t="s">
        <v>911</v>
      </c>
    </row>
    <row r="166" spans="2:65" s="1" customFormat="1" ht="25.5" customHeight="1" x14ac:dyDescent="0.15">
      <c r="B166" s="137"/>
      <c r="C166" s="166" t="s">
        <v>311</v>
      </c>
      <c r="D166" s="166" t="s">
        <v>189</v>
      </c>
      <c r="E166" s="167" t="s">
        <v>912</v>
      </c>
      <c r="F166" s="255" t="s">
        <v>913</v>
      </c>
      <c r="G166" s="255"/>
      <c r="H166" s="255"/>
      <c r="I166" s="255"/>
      <c r="J166" s="168" t="s">
        <v>362</v>
      </c>
      <c r="K166" s="169">
        <v>13</v>
      </c>
      <c r="L166" s="256">
        <v>0</v>
      </c>
      <c r="M166" s="256"/>
      <c r="N166" s="257">
        <f t="shared" si="15"/>
        <v>0</v>
      </c>
      <c r="O166" s="257"/>
      <c r="P166" s="257"/>
      <c r="Q166" s="257"/>
      <c r="R166" s="140"/>
      <c r="T166" s="171" t="s">
        <v>5</v>
      </c>
      <c r="U166" s="44" t="s">
        <v>45</v>
      </c>
      <c r="V166" s="36"/>
      <c r="W166" s="172">
        <f t="shared" si="16"/>
        <v>0</v>
      </c>
      <c r="X166" s="172">
        <v>4.0000000000000003E-5</v>
      </c>
      <c r="Y166" s="172">
        <f t="shared" si="17"/>
        <v>5.2000000000000006E-4</v>
      </c>
      <c r="Z166" s="172">
        <v>0</v>
      </c>
      <c r="AA166" s="173">
        <f t="shared" si="18"/>
        <v>0</v>
      </c>
      <c r="AR166" s="19" t="s">
        <v>248</v>
      </c>
      <c r="AT166" s="19" t="s">
        <v>189</v>
      </c>
      <c r="AU166" s="19" t="s">
        <v>106</v>
      </c>
      <c r="AY166" s="19" t="s">
        <v>188</v>
      </c>
      <c r="BE166" s="114">
        <f t="shared" si="19"/>
        <v>0</v>
      </c>
      <c r="BF166" s="114">
        <f t="shared" si="20"/>
        <v>0</v>
      </c>
      <c r="BG166" s="114">
        <f t="shared" si="21"/>
        <v>0</v>
      </c>
      <c r="BH166" s="114">
        <f t="shared" si="22"/>
        <v>0</v>
      </c>
      <c r="BI166" s="114">
        <f t="shared" si="23"/>
        <v>0</v>
      </c>
      <c r="BJ166" s="19" t="s">
        <v>90</v>
      </c>
      <c r="BK166" s="174">
        <f t="shared" si="24"/>
        <v>0</v>
      </c>
      <c r="BL166" s="19" t="s">
        <v>248</v>
      </c>
      <c r="BM166" s="19" t="s">
        <v>914</v>
      </c>
    </row>
    <row r="167" spans="2:65" s="1" customFormat="1" ht="25.5" customHeight="1" x14ac:dyDescent="0.15">
      <c r="B167" s="137"/>
      <c r="C167" s="175" t="s">
        <v>315</v>
      </c>
      <c r="D167" s="175" t="s">
        <v>213</v>
      </c>
      <c r="E167" s="176" t="s">
        <v>915</v>
      </c>
      <c r="F167" s="258" t="s">
        <v>916</v>
      </c>
      <c r="G167" s="258"/>
      <c r="H167" s="258"/>
      <c r="I167" s="258"/>
      <c r="J167" s="177" t="s">
        <v>362</v>
      </c>
      <c r="K167" s="178">
        <v>13</v>
      </c>
      <c r="L167" s="259">
        <v>0</v>
      </c>
      <c r="M167" s="259"/>
      <c r="N167" s="260">
        <f t="shared" si="15"/>
        <v>0</v>
      </c>
      <c r="O167" s="257"/>
      <c r="P167" s="257"/>
      <c r="Q167" s="257"/>
      <c r="R167" s="140"/>
      <c r="T167" s="171" t="s">
        <v>5</v>
      </c>
      <c r="U167" s="44" t="s">
        <v>45</v>
      </c>
      <c r="V167" s="36"/>
      <c r="W167" s="172">
        <f t="shared" si="16"/>
        <v>0</v>
      </c>
      <c r="X167" s="172">
        <v>3.8999999999999999E-4</v>
      </c>
      <c r="Y167" s="172">
        <f t="shared" si="17"/>
        <v>5.0699999999999999E-3</v>
      </c>
      <c r="Z167" s="172">
        <v>0</v>
      </c>
      <c r="AA167" s="173">
        <f t="shared" si="18"/>
        <v>0</v>
      </c>
      <c r="AR167" s="19" t="s">
        <v>311</v>
      </c>
      <c r="AT167" s="19" t="s">
        <v>213</v>
      </c>
      <c r="AU167" s="19" t="s">
        <v>106</v>
      </c>
      <c r="AY167" s="19" t="s">
        <v>188</v>
      </c>
      <c r="BE167" s="114">
        <f t="shared" si="19"/>
        <v>0</v>
      </c>
      <c r="BF167" s="114">
        <f t="shared" si="20"/>
        <v>0</v>
      </c>
      <c r="BG167" s="114">
        <f t="shared" si="21"/>
        <v>0</v>
      </c>
      <c r="BH167" s="114">
        <f t="shared" si="22"/>
        <v>0</v>
      </c>
      <c r="BI167" s="114">
        <f t="shared" si="23"/>
        <v>0</v>
      </c>
      <c r="BJ167" s="19" t="s">
        <v>90</v>
      </c>
      <c r="BK167" s="174">
        <f t="shared" si="24"/>
        <v>0</v>
      </c>
      <c r="BL167" s="19" t="s">
        <v>248</v>
      </c>
      <c r="BM167" s="19" t="s">
        <v>917</v>
      </c>
    </row>
    <row r="168" spans="2:65" s="1" customFormat="1" ht="25.5" customHeight="1" x14ac:dyDescent="0.15">
      <c r="B168" s="137"/>
      <c r="C168" s="175" t="s">
        <v>310</v>
      </c>
      <c r="D168" s="175" t="s">
        <v>213</v>
      </c>
      <c r="E168" s="176" t="s">
        <v>918</v>
      </c>
      <c r="F168" s="258" t="s">
        <v>919</v>
      </c>
      <c r="G168" s="258"/>
      <c r="H168" s="258"/>
      <c r="I168" s="258"/>
      <c r="J168" s="177" t="s">
        <v>210</v>
      </c>
      <c r="K168" s="178">
        <v>13</v>
      </c>
      <c r="L168" s="259">
        <v>0</v>
      </c>
      <c r="M168" s="259"/>
      <c r="N168" s="260">
        <f t="shared" si="15"/>
        <v>0</v>
      </c>
      <c r="O168" s="257"/>
      <c r="P168" s="257"/>
      <c r="Q168" s="257"/>
      <c r="R168" s="140"/>
      <c r="T168" s="171" t="s">
        <v>5</v>
      </c>
      <c r="U168" s="44" t="s">
        <v>45</v>
      </c>
      <c r="V168" s="36"/>
      <c r="W168" s="172">
        <f t="shared" si="16"/>
        <v>0</v>
      </c>
      <c r="X168" s="172">
        <v>1.6000000000000001E-4</v>
      </c>
      <c r="Y168" s="172">
        <f t="shared" si="17"/>
        <v>2.0800000000000003E-3</v>
      </c>
      <c r="Z168" s="172">
        <v>0</v>
      </c>
      <c r="AA168" s="173">
        <f t="shared" si="18"/>
        <v>0</v>
      </c>
      <c r="AR168" s="19" t="s">
        <v>311</v>
      </c>
      <c r="AT168" s="19" t="s">
        <v>213</v>
      </c>
      <c r="AU168" s="19" t="s">
        <v>106</v>
      </c>
      <c r="AY168" s="19" t="s">
        <v>188</v>
      </c>
      <c r="BE168" s="114">
        <f t="shared" si="19"/>
        <v>0</v>
      </c>
      <c r="BF168" s="114">
        <f t="shared" si="20"/>
        <v>0</v>
      </c>
      <c r="BG168" s="114">
        <f t="shared" si="21"/>
        <v>0</v>
      </c>
      <c r="BH168" s="114">
        <f t="shared" si="22"/>
        <v>0</v>
      </c>
      <c r="BI168" s="114">
        <f t="shared" si="23"/>
        <v>0</v>
      </c>
      <c r="BJ168" s="19" t="s">
        <v>90</v>
      </c>
      <c r="BK168" s="174">
        <f t="shared" si="24"/>
        <v>0</v>
      </c>
      <c r="BL168" s="19" t="s">
        <v>248</v>
      </c>
      <c r="BM168" s="19" t="s">
        <v>920</v>
      </c>
    </row>
    <row r="169" spans="2:65" s="1" customFormat="1" ht="25.5" customHeight="1" x14ac:dyDescent="0.15">
      <c r="B169" s="137"/>
      <c r="C169" s="166" t="s">
        <v>322</v>
      </c>
      <c r="D169" s="166" t="s">
        <v>189</v>
      </c>
      <c r="E169" s="167" t="s">
        <v>921</v>
      </c>
      <c r="F169" s="255" t="s">
        <v>922</v>
      </c>
      <c r="G169" s="255"/>
      <c r="H169" s="255"/>
      <c r="I169" s="255"/>
      <c r="J169" s="168" t="s">
        <v>210</v>
      </c>
      <c r="K169" s="169">
        <v>7</v>
      </c>
      <c r="L169" s="256">
        <v>0</v>
      </c>
      <c r="M169" s="256"/>
      <c r="N169" s="257">
        <f t="shared" si="15"/>
        <v>0</v>
      </c>
      <c r="O169" s="257"/>
      <c r="P169" s="257"/>
      <c r="Q169" s="257"/>
      <c r="R169" s="140"/>
      <c r="T169" s="171" t="s">
        <v>5</v>
      </c>
      <c r="U169" s="44" t="s">
        <v>45</v>
      </c>
      <c r="V169" s="36"/>
      <c r="W169" s="172">
        <f t="shared" si="16"/>
        <v>0</v>
      </c>
      <c r="X169" s="172">
        <v>0</v>
      </c>
      <c r="Y169" s="172">
        <f t="shared" si="17"/>
        <v>0</v>
      </c>
      <c r="Z169" s="172">
        <v>0</v>
      </c>
      <c r="AA169" s="173">
        <f t="shared" si="18"/>
        <v>0</v>
      </c>
      <c r="AR169" s="19" t="s">
        <v>248</v>
      </c>
      <c r="AT169" s="19" t="s">
        <v>189</v>
      </c>
      <c r="AU169" s="19" t="s">
        <v>106</v>
      </c>
      <c r="AY169" s="19" t="s">
        <v>188</v>
      </c>
      <c r="BE169" s="114">
        <f t="shared" si="19"/>
        <v>0</v>
      </c>
      <c r="BF169" s="114">
        <f t="shared" si="20"/>
        <v>0</v>
      </c>
      <c r="BG169" s="114">
        <f t="shared" si="21"/>
        <v>0</v>
      </c>
      <c r="BH169" s="114">
        <f t="shared" si="22"/>
        <v>0</v>
      </c>
      <c r="BI169" s="114">
        <f t="shared" si="23"/>
        <v>0</v>
      </c>
      <c r="BJ169" s="19" t="s">
        <v>90</v>
      </c>
      <c r="BK169" s="174">
        <f t="shared" si="24"/>
        <v>0</v>
      </c>
      <c r="BL169" s="19" t="s">
        <v>248</v>
      </c>
      <c r="BM169" s="19" t="s">
        <v>923</v>
      </c>
    </row>
    <row r="170" spans="2:65" s="1" customFormat="1" ht="25.5" customHeight="1" x14ac:dyDescent="0.15">
      <c r="B170" s="137"/>
      <c r="C170" s="175" t="s">
        <v>326</v>
      </c>
      <c r="D170" s="175" t="s">
        <v>213</v>
      </c>
      <c r="E170" s="176" t="s">
        <v>924</v>
      </c>
      <c r="F170" s="258" t="s">
        <v>925</v>
      </c>
      <c r="G170" s="258"/>
      <c r="H170" s="258"/>
      <c r="I170" s="258"/>
      <c r="J170" s="177" t="s">
        <v>210</v>
      </c>
      <c r="K170" s="178">
        <v>7</v>
      </c>
      <c r="L170" s="259">
        <v>0</v>
      </c>
      <c r="M170" s="259"/>
      <c r="N170" s="260">
        <f t="shared" si="15"/>
        <v>0</v>
      </c>
      <c r="O170" s="257"/>
      <c r="P170" s="257"/>
      <c r="Q170" s="257"/>
      <c r="R170" s="140"/>
      <c r="T170" s="171" t="s">
        <v>5</v>
      </c>
      <c r="U170" s="44" t="s">
        <v>45</v>
      </c>
      <c r="V170" s="36"/>
      <c r="W170" s="172">
        <f t="shared" si="16"/>
        <v>0</v>
      </c>
      <c r="X170" s="172">
        <v>6.9999999999999994E-5</v>
      </c>
      <c r="Y170" s="172">
        <f t="shared" si="17"/>
        <v>4.8999999999999998E-4</v>
      </c>
      <c r="Z170" s="172">
        <v>0</v>
      </c>
      <c r="AA170" s="173">
        <f t="shared" si="18"/>
        <v>0</v>
      </c>
      <c r="AR170" s="19" t="s">
        <v>311</v>
      </c>
      <c r="AT170" s="19" t="s">
        <v>213</v>
      </c>
      <c r="AU170" s="19" t="s">
        <v>106</v>
      </c>
      <c r="AY170" s="19" t="s">
        <v>188</v>
      </c>
      <c r="BE170" s="114">
        <f t="shared" si="19"/>
        <v>0</v>
      </c>
      <c r="BF170" s="114">
        <f t="shared" si="20"/>
        <v>0</v>
      </c>
      <c r="BG170" s="114">
        <f t="shared" si="21"/>
        <v>0</v>
      </c>
      <c r="BH170" s="114">
        <f t="shared" si="22"/>
        <v>0</v>
      </c>
      <c r="BI170" s="114">
        <f t="shared" si="23"/>
        <v>0</v>
      </c>
      <c r="BJ170" s="19" t="s">
        <v>90</v>
      </c>
      <c r="BK170" s="174">
        <f t="shared" si="24"/>
        <v>0</v>
      </c>
      <c r="BL170" s="19" t="s">
        <v>248</v>
      </c>
      <c r="BM170" s="19" t="s">
        <v>926</v>
      </c>
    </row>
    <row r="171" spans="2:65" s="1" customFormat="1" ht="25.5" customHeight="1" x14ac:dyDescent="0.15">
      <c r="B171" s="137"/>
      <c r="C171" s="166" t="s">
        <v>330</v>
      </c>
      <c r="D171" s="166" t="s">
        <v>189</v>
      </c>
      <c r="E171" s="167" t="s">
        <v>927</v>
      </c>
      <c r="F171" s="255" t="s">
        <v>928</v>
      </c>
      <c r="G171" s="255"/>
      <c r="H171" s="255"/>
      <c r="I171" s="255"/>
      <c r="J171" s="168" t="s">
        <v>210</v>
      </c>
      <c r="K171" s="169">
        <v>16</v>
      </c>
      <c r="L171" s="256">
        <v>0</v>
      </c>
      <c r="M171" s="256"/>
      <c r="N171" s="257">
        <f t="shared" si="15"/>
        <v>0</v>
      </c>
      <c r="O171" s="257"/>
      <c r="P171" s="257"/>
      <c r="Q171" s="257"/>
      <c r="R171" s="140"/>
      <c r="T171" s="171" t="s">
        <v>5</v>
      </c>
      <c r="U171" s="44" t="s">
        <v>45</v>
      </c>
      <c r="V171" s="36"/>
      <c r="W171" s="172">
        <f t="shared" si="16"/>
        <v>0</v>
      </c>
      <c r="X171" s="172">
        <v>0</v>
      </c>
      <c r="Y171" s="172">
        <f t="shared" si="17"/>
        <v>0</v>
      </c>
      <c r="Z171" s="172">
        <v>0</v>
      </c>
      <c r="AA171" s="173">
        <f t="shared" si="18"/>
        <v>0</v>
      </c>
      <c r="AR171" s="19" t="s">
        <v>248</v>
      </c>
      <c r="AT171" s="19" t="s">
        <v>189</v>
      </c>
      <c r="AU171" s="19" t="s">
        <v>106</v>
      </c>
      <c r="AY171" s="19" t="s">
        <v>188</v>
      </c>
      <c r="BE171" s="114">
        <f t="shared" si="19"/>
        <v>0</v>
      </c>
      <c r="BF171" s="114">
        <f t="shared" si="20"/>
        <v>0</v>
      </c>
      <c r="BG171" s="114">
        <f t="shared" si="21"/>
        <v>0</v>
      </c>
      <c r="BH171" s="114">
        <f t="shared" si="22"/>
        <v>0</v>
      </c>
      <c r="BI171" s="114">
        <f t="shared" si="23"/>
        <v>0</v>
      </c>
      <c r="BJ171" s="19" t="s">
        <v>90</v>
      </c>
      <c r="BK171" s="174">
        <f t="shared" si="24"/>
        <v>0</v>
      </c>
      <c r="BL171" s="19" t="s">
        <v>248</v>
      </c>
      <c r="BM171" s="19" t="s">
        <v>929</v>
      </c>
    </row>
    <row r="172" spans="2:65" s="1" customFormat="1" ht="25.5" customHeight="1" x14ac:dyDescent="0.15">
      <c r="B172" s="137"/>
      <c r="C172" s="175" t="s">
        <v>334</v>
      </c>
      <c r="D172" s="175" t="s">
        <v>213</v>
      </c>
      <c r="E172" s="176" t="s">
        <v>930</v>
      </c>
      <c r="F172" s="258" t="s">
        <v>931</v>
      </c>
      <c r="G172" s="258"/>
      <c r="H172" s="258"/>
      <c r="I172" s="258"/>
      <c r="J172" s="177" t="s">
        <v>210</v>
      </c>
      <c r="K172" s="178">
        <v>16</v>
      </c>
      <c r="L172" s="259">
        <v>0</v>
      </c>
      <c r="M172" s="259"/>
      <c r="N172" s="260">
        <f t="shared" si="15"/>
        <v>0</v>
      </c>
      <c r="O172" s="257"/>
      <c r="P172" s="257"/>
      <c r="Q172" s="257"/>
      <c r="R172" s="140"/>
      <c r="T172" s="171" t="s">
        <v>5</v>
      </c>
      <c r="U172" s="44" t="s">
        <v>45</v>
      </c>
      <c r="V172" s="36"/>
      <c r="W172" s="172">
        <f t="shared" si="16"/>
        <v>0</v>
      </c>
      <c r="X172" s="172">
        <v>1.1E-4</v>
      </c>
      <c r="Y172" s="172">
        <f t="shared" si="17"/>
        <v>1.7600000000000001E-3</v>
      </c>
      <c r="Z172" s="172">
        <v>0</v>
      </c>
      <c r="AA172" s="173">
        <f t="shared" si="18"/>
        <v>0</v>
      </c>
      <c r="AR172" s="19" t="s">
        <v>311</v>
      </c>
      <c r="AT172" s="19" t="s">
        <v>213</v>
      </c>
      <c r="AU172" s="19" t="s">
        <v>106</v>
      </c>
      <c r="AY172" s="19" t="s">
        <v>188</v>
      </c>
      <c r="BE172" s="114">
        <f t="shared" si="19"/>
        <v>0</v>
      </c>
      <c r="BF172" s="114">
        <f t="shared" si="20"/>
        <v>0</v>
      </c>
      <c r="BG172" s="114">
        <f t="shared" si="21"/>
        <v>0</v>
      </c>
      <c r="BH172" s="114">
        <f t="shared" si="22"/>
        <v>0</v>
      </c>
      <c r="BI172" s="114">
        <f t="shared" si="23"/>
        <v>0</v>
      </c>
      <c r="BJ172" s="19" t="s">
        <v>90</v>
      </c>
      <c r="BK172" s="174">
        <f t="shared" si="24"/>
        <v>0</v>
      </c>
      <c r="BL172" s="19" t="s">
        <v>248</v>
      </c>
      <c r="BM172" s="19" t="s">
        <v>932</v>
      </c>
    </row>
    <row r="173" spans="2:65" s="1" customFormat="1" ht="25.5" customHeight="1" x14ac:dyDescent="0.15">
      <c r="B173" s="137"/>
      <c r="C173" s="166" t="s">
        <v>338</v>
      </c>
      <c r="D173" s="166" t="s">
        <v>189</v>
      </c>
      <c r="E173" s="167" t="s">
        <v>933</v>
      </c>
      <c r="F173" s="255" t="s">
        <v>934</v>
      </c>
      <c r="G173" s="255"/>
      <c r="H173" s="255"/>
      <c r="I173" s="255"/>
      <c r="J173" s="168" t="s">
        <v>210</v>
      </c>
      <c r="K173" s="169">
        <v>15</v>
      </c>
      <c r="L173" s="256">
        <v>0</v>
      </c>
      <c r="M173" s="256"/>
      <c r="N173" s="257">
        <f t="shared" si="15"/>
        <v>0</v>
      </c>
      <c r="O173" s="257"/>
      <c r="P173" s="257"/>
      <c r="Q173" s="257"/>
      <c r="R173" s="140"/>
      <c r="T173" s="171" t="s">
        <v>5</v>
      </c>
      <c r="U173" s="44" t="s">
        <v>45</v>
      </c>
      <c r="V173" s="36"/>
      <c r="W173" s="172">
        <f t="shared" si="16"/>
        <v>0</v>
      </c>
      <c r="X173" s="172">
        <v>0</v>
      </c>
      <c r="Y173" s="172">
        <f t="shared" si="17"/>
        <v>0</v>
      </c>
      <c r="Z173" s="172">
        <v>0</v>
      </c>
      <c r="AA173" s="173">
        <f t="shared" si="18"/>
        <v>0</v>
      </c>
      <c r="AR173" s="19" t="s">
        <v>248</v>
      </c>
      <c r="AT173" s="19" t="s">
        <v>189</v>
      </c>
      <c r="AU173" s="19" t="s">
        <v>106</v>
      </c>
      <c r="AY173" s="19" t="s">
        <v>188</v>
      </c>
      <c r="BE173" s="114">
        <f t="shared" si="19"/>
        <v>0</v>
      </c>
      <c r="BF173" s="114">
        <f t="shared" si="20"/>
        <v>0</v>
      </c>
      <c r="BG173" s="114">
        <f t="shared" si="21"/>
        <v>0</v>
      </c>
      <c r="BH173" s="114">
        <f t="shared" si="22"/>
        <v>0</v>
      </c>
      <c r="BI173" s="114">
        <f t="shared" si="23"/>
        <v>0</v>
      </c>
      <c r="BJ173" s="19" t="s">
        <v>90</v>
      </c>
      <c r="BK173" s="174">
        <f t="shared" si="24"/>
        <v>0</v>
      </c>
      <c r="BL173" s="19" t="s">
        <v>248</v>
      </c>
      <c r="BM173" s="19" t="s">
        <v>935</v>
      </c>
    </row>
    <row r="174" spans="2:65" s="1" customFormat="1" ht="25.5" customHeight="1" x14ac:dyDescent="0.15">
      <c r="B174" s="137"/>
      <c r="C174" s="175" t="s">
        <v>302</v>
      </c>
      <c r="D174" s="175" t="s">
        <v>213</v>
      </c>
      <c r="E174" s="176" t="s">
        <v>936</v>
      </c>
      <c r="F174" s="258" t="s">
        <v>937</v>
      </c>
      <c r="G174" s="258"/>
      <c r="H174" s="258"/>
      <c r="I174" s="258"/>
      <c r="J174" s="177" t="s">
        <v>210</v>
      </c>
      <c r="K174" s="178">
        <v>15</v>
      </c>
      <c r="L174" s="259">
        <v>0</v>
      </c>
      <c r="M174" s="259"/>
      <c r="N174" s="260">
        <f t="shared" si="15"/>
        <v>0</v>
      </c>
      <c r="O174" s="257"/>
      <c r="P174" s="257"/>
      <c r="Q174" s="257"/>
      <c r="R174" s="140"/>
      <c r="T174" s="171" t="s">
        <v>5</v>
      </c>
      <c r="U174" s="44" t="s">
        <v>45</v>
      </c>
      <c r="V174" s="36"/>
      <c r="W174" s="172">
        <f t="shared" si="16"/>
        <v>0</v>
      </c>
      <c r="X174" s="172">
        <v>1E-4</v>
      </c>
      <c r="Y174" s="172">
        <f t="shared" si="17"/>
        <v>1.5E-3</v>
      </c>
      <c r="Z174" s="172">
        <v>0</v>
      </c>
      <c r="AA174" s="173">
        <f t="shared" si="18"/>
        <v>0</v>
      </c>
      <c r="AR174" s="19" t="s">
        <v>311</v>
      </c>
      <c r="AT174" s="19" t="s">
        <v>213</v>
      </c>
      <c r="AU174" s="19" t="s">
        <v>106</v>
      </c>
      <c r="AY174" s="19" t="s">
        <v>188</v>
      </c>
      <c r="BE174" s="114">
        <f t="shared" si="19"/>
        <v>0</v>
      </c>
      <c r="BF174" s="114">
        <f t="shared" si="20"/>
        <v>0</v>
      </c>
      <c r="BG174" s="114">
        <f t="shared" si="21"/>
        <v>0</v>
      </c>
      <c r="BH174" s="114">
        <f t="shared" si="22"/>
        <v>0</v>
      </c>
      <c r="BI174" s="114">
        <f t="shared" si="23"/>
        <v>0</v>
      </c>
      <c r="BJ174" s="19" t="s">
        <v>90</v>
      </c>
      <c r="BK174" s="174">
        <f t="shared" si="24"/>
        <v>0</v>
      </c>
      <c r="BL174" s="19" t="s">
        <v>248</v>
      </c>
      <c r="BM174" s="19" t="s">
        <v>938</v>
      </c>
    </row>
    <row r="175" spans="2:65" s="1" customFormat="1" ht="25.5" customHeight="1" x14ac:dyDescent="0.15">
      <c r="B175" s="137"/>
      <c r="C175" s="166" t="s">
        <v>345</v>
      </c>
      <c r="D175" s="166" t="s">
        <v>189</v>
      </c>
      <c r="E175" s="167" t="s">
        <v>939</v>
      </c>
      <c r="F175" s="255" t="s">
        <v>940</v>
      </c>
      <c r="G175" s="255"/>
      <c r="H175" s="255"/>
      <c r="I175" s="255"/>
      <c r="J175" s="168" t="s">
        <v>210</v>
      </c>
      <c r="K175" s="169">
        <v>3</v>
      </c>
      <c r="L175" s="256">
        <v>0</v>
      </c>
      <c r="M175" s="256"/>
      <c r="N175" s="257">
        <f t="shared" si="15"/>
        <v>0</v>
      </c>
      <c r="O175" s="257"/>
      <c r="P175" s="257"/>
      <c r="Q175" s="257"/>
      <c r="R175" s="140"/>
      <c r="T175" s="171" t="s">
        <v>5</v>
      </c>
      <c r="U175" s="44" t="s">
        <v>45</v>
      </c>
      <c r="V175" s="36"/>
      <c r="W175" s="172">
        <f t="shared" si="16"/>
        <v>0</v>
      </c>
      <c r="X175" s="172">
        <v>0</v>
      </c>
      <c r="Y175" s="172">
        <f t="shared" si="17"/>
        <v>0</v>
      </c>
      <c r="Z175" s="172">
        <v>0</v>
      </c>
      <c r="AA175" s="173">
        <f t="shared" si="18"/>
        <v>0</v>
      </c>
      <c r="AR175" s="19" t="s">
        <v>248</v>
      </c>
      <c r="AT175" s="19" t="s">
        <v>189</v>
      </c>
      <c r="AU175" s="19" t="s">
        <v>106</v>
      </c>
      <c r="AY175" s="19" t="s">
        <v>188</v>
      </c>
      <c r="BE175" s="114">
        <f t="shared" si="19"/>
        <v>0</v>
      </c>
      <c r="BF175" s="114">
        <f t="shared" si="20"/>
        <v>0</v>
      </c>
      <c r="BG175" s="114">
        <f t="shared" si="21"/>
        <v>0</v>
      </c>
      <c r="BH175" s="114">
        <f t="shared" si="22"/>
        <v>0</v>
      </c>
      <c r="BI175" s="114">
        <f t="shared" si="23"/>
        <v>0</v>
      </c>
      <c r="BJ175" s="19" t="s">
        <v>90</v>
      </c>
      <c r="BK175" s="174">
        <f t="shared" si="24"/>
        <v>0</v>
      </c>
      <c r="BL175" s="19" t="s">
        <v>248</v>
      </c>
      <c r="BM175" s="19" t="s">
        <v>941</v>
      </c>
    </row>
    <row r="176" spans="2:65" s="1" customFormat="1" ht="25.5" customHeight="1" x14ac:dyDescent="0.15">
      <c r="B176" s="137"/>
      <c r="C176" s="175" t="s">
        <v>306</v>
      </c>
      <c r="D176" s="175" t="s">
        <v>213</v>
      </c>
      <c r="E176" s="176" t="s">
        <v>942</v>
      </c>
      <c r="F176" s="258" t="s">
        <v>943</v>
      </c>
      <c r="G176" s="258"/>
      <c r="H176" s="258"/>
      <c r="I176" s="258"/>
      <c r="J176" s="177" t="s">
        <v>210</v>
      </c>
      <c r="K176" s="178">
        <v>3</v>
      </c>
      <c r="L176" s="259">
        <v>0</v>
      </c>
      <c r="M176" s="259"/>
      <c r="N176" s="260">
        <f t="shared" si="15"/>
        <v>0</v>
      </c>
      <c r="O176" s="257"/>
      <c r="P176" s="257"/>
      <c r="Q176" s="257"/>
      <c r="R176" s="140"/>
      <c r="T176" s="171" t="s">
        <v>5</v>
      </c>
      <c r="U176" s="44" t="s">
        <v>45</v>
      </c>
      <c r="V176" s="36"/>
      <c r="W176" s="172">
        <f t="shared" si="16"/>
        <v>0</v>
      </c>
      <c r="X176" s="172">
        <v>1.6000000000000001E-4</v>
      </c>
      <c r="Y176" s="172">
        <f t="shared" si="17"/>
        <v>4.8000000000000007E-4</v>
      </c>
      <c r="Z176" s="172">
        <v>0</v>
      </c>
      <c r="AA176" s="173">
        <f t="shared" si="18"/>
        <v>0</v>
      </c>
      <c r="AR176" s="19" t="s">
        <v>311</v>
      </c>
      <c r="AT176" s="19" t="s">
        <v>213</v>
      </c>
      <c r="AU176" s="19" t="s">
        <v>106</v>
      </c>
      <c r="AY176" s="19" t="s">
        <v>188</v>
      </c>
      <c r="BE176" s="114">
        <f t="shared" si="19"/>
        <v>0</v>
      </c>
      <c r="BF176" s="114">
        <f t="shared" si="20"/>
        <v>0</v>
      </c>
      <c r="BG176" s="114">
        <f t="shared" si="21"/>
        <v>0</v>
      </c>
      <c r="BH176" s="114">
        <f t="shared" si="22"/>
        <v>0</v>
      </c>
      <c r="BI176" s="114">
        <f t="shared" si="23"/>
        <v>0</v>
      </c>
      <c r="BJ176" s="19" t="s">
        <v>90</v>
      </c>
      <c r="BK176" s="174">
        <f t="shared" si="24"/>
        <v>0</v>
      </c>
      <c r="BL176" s="19" t="s">
        <v>248</v>
      </c>
      <c r="BM176" s="19" t="s">
        <v>944</v>
      </c>
    </row>
    <row r="177" spans="2:65" s="1" customFormat="1" ht="25.5" customHeight="1" x14ac:dyDescent="0.15">
      <c r="B177" s="137"/>
      <c r="C177" s="166" t="s">
        <v>352</v>
      </c>
      <c r="D177" s="166" t="s">
        <v>189</v>
      </c>
      <c r="E177" s="167" t="s">
        <v>945</v>
      </c>
      <c r="F177" s="255" t="s">
        <v>946</v>
      </c>
      <c r="G177" s="255"/>
      <c r="H177" s="255"/>
      <c r="I177" s="255"/>
      <c r="J177" s="168" t="s">
        <v>210</v>
      </c>
      <c r="K177" s="169">
        <v>13</v>
      </c>
      <c r="L177" s="256">
        <v>0</v>
      </c>
      <c r="M177" s="256"/>
      <c r="N177" s="257">
        <f t="shared" si="15"/>
        <v>0</v>
      </c>
      <c r="O177" s="257"/>
      <c r="P177" s="257"/>
      <c r="Q177" s="257"/>
      <c r="R177" s="140"/>
      <c r="T177" s="171" t="s">
        <v>5</v>
      </c>
      <c r="U177" s="44" t="s">
        <v>45</v>
      </c>
      <c r="V177" s="36"/>
      <c r="W177" s="172">
        <f t="shared" si="16"/>
        <v>0</v>
      </c>
      <c r="X177" s="172">
        <v>0</v>
      </c>
      <c r="Y177" s="172">
        <f t="shared" si="17"/>
        <v>0</v>
      </c>
      <c r="Z177" s="172">
        <v>0</v>
      </c>
      <c r="AA177" s="173">
        <f t="shared" si="18"/>
        <v>0</v>
      </c>
      <c r="AR177" s="19" t="s">
        <v>248</v>
      </c>
      <c r="AT177" s="19" t="s">
        <v>189</v>
      </c>
      <c r="AU177" s="19" t="s">
        <v>106</v>
      </c>
      <c r="AY177" s="19" t="s">
        <v>188</v>
      </c>
      <c r="BE177" s="114">
        <f t="shared" si="19"/>
        <v>0</v>
      </c>
      <c r="BF177" s="114">
        <f t="shared" si="20"/>
        <v>0</v>
      </c>
      <c r="BG177" s="114">
        <f t="shared" si="21"/>
        <v>0</v>
      </c>
      <c r="BH177" s="114">
        <f t="shared" si="22"/>
        <v>0</v>
      </c>
      <c r="BI177" s="114">
        <f t="shared" si="23"/>
        <v>0</v>
      </c>
      <c r="BJ177" s="19" t="s">
        <v>90</v>
      </c>
      <c r="BK177" s="174">
        <f t="shared" si="24"/>
        <v>0</v>
      </c>
      <c r="BL177" s="19" t="s">
        <v>248</v>
      </c>
      <c r="BM177" s="19" t="s">
        <v>947</v>
      </c>
    </row>
    <row r="178" spans="2:65" s="1" customFormat="1" ht="25.5" customHeight="1" x14ac:dyDescent="0.15">
      <c r="B178" s="137"/>
      <c r="C178" s="166" t="s">
        <v>282</v>
      </c>
      <c r="D178" s="166" t="s">
        <v>189</v>
      </c>
      <c r="E178" s="167" t="s">
        <v>948</v>
      </c>
      <c r="F178" s="255" t="s">
        <v>949</v>
      </c>
      <c r="G178" s="255"/>
      <c r="H178" s="255"/>
      <c r="I178" s="255"/>
      <c r="J178" s="168" t="s">
        <v>210</v>
      </c>
      <c r="K178" s="169">
        <v>1</v>
      </c>
      <c r="L178" s="256">
        <v>0</v>
      </c>
      <c r="M178" s="256"/>
      <c r="N178" s="257">
        <f t="shared" si="15"/>
        <v>0</v>
      </c>
      <c r="O178" s="257"/>
      <c r="P178" s="257"/>
      <c r="Q178" s="257"/>
      <c r="R178" s="140"/>
      <c r="T178" s="171" t="s">
        <v>5</v>
      </c>
      <c r="U178" s="44" t="s">
        <v>45</v>
      </c>
      <c r="V178" s="36"/>
      <c r="W178" s="172">
        <f t="shared" si="16"/>
        <v>0</v>
      </c>
      <c r="X178" s="172">
        <v>2.5999999999999998E-4</v>
      </c>
      <c r="Y178" s="172">
        <f t="shared" si="17"/>
        <v>2.5999999999999998E-4</v>
      </c>
      <c r="Z178" s="172">
        <v>0</v>
      </c>
      <c r="AA178" s="173">
        <f t="shared" si="18"/>
        <v>0</v>
      </c>
      <c r="AR178" s="19" t="s">
        <v>248</v>
      </c>
      <c r="AT178" s="19" t="s">
        <v>189</v>
      </c>
      <c r="AU178" s="19" t="s">
        <v>106</v>
      </c>
      <c r="AY178" s="19" t="s">
        <v>188</v>
      </c>
      <c r="BE178" s="114">
        <f t="shared" si="19"/>
        <v>0</v>
      </c>
      <c r="BF178" s="114">
        <f t="shared" si="20"/>
        <v>0</v>
      </c>
      <c r="BG178" s="114">
        <f t="shared" si="21"/>
        <v>0</v>
      </c>
      <c r="BH178" s="114">
        <f t="shared" si="22"/>
        <v>0</v>
      </c>
      <c r="BI178" s="114">
        <f t="shared" si="23"/>
        <v>0</v>
      </c>
      <c r="BJ178" s="19" t="s">
        <v>90</v>
      </c>
      <c r="BK178" s="174">
        <f t="shared" si="24"/>
        <v>0</v>
      </c>
      <c r="BL178" s="19" t="s">
        <v>248</v>
      </c>
      <c r="BM178" s="19" t="s">
        <v>950</v>
      </c>
    </row>
    <row r="179" spans="2:65" s="1" customFormat="1" ht="38.25" customHeight="1" x14ac:dyDescent="0.15">
      <c r="B179" s="137"/>
      <c r="C179" s="175" t="s">
        <v>359</v>
      </c>
      <c r="D179" s="175" t="s">
        <v>213</v>
      </c>
      <c r="E179" s="176" t="s">
        <v>951</v>
      </c>
      <c r="F179" s="258" t="s">
        <v>952</v>
      </c>
      <c r="G179" s="258"/>
      <c r="H179" s="258"/>
      <c r="I179" s="258"/>
      <c r="J179" s="177" t="s">
        <v>210</v>
      </c>
      <c r="K179" s="178">
        <v>1</v>
      </c>
      <c r="L179" s="259">
        <v>0</v>
      </c>
      <c r="M179" s="259"/>
      <c r="N179" s="260">
        <f t="shared" si="15"/>
        <v>0</v>
      </c>
      <c r="O179" s="257"/>
      <c r="P179" s="257"/>
      <c r="Q179" s="257"/>
      <c r="R179" s="140"/>
      <c r="T179" s="171" t="s">
        <v>5</v>
      </c>
      <c r="U179" s="44" t="s">
        <v>45</v>
      </c>
      <c r="V179" s="36"/>
      <c r="W179" s="172">
        <f t="shared" si="16"/>
        <v>0</v>
      </c>
      <c r="X179" s="172">
        <v>1.7000000000000001E-2</v>
      </c>
      <c r="Y179" s="172">
        <f t="shared" si="17"/>
        <v>1.7000000000000001E-2</v>
      </c>
      <c r="Z179" s="172">
        <v>0</v>
      </c>
      <c r="AA179" s="173">
        <f t="shared" si="18"/>
        <v>0</v>
      </c>
      <c r="AR179" s="19" t="s">
        <v>311</v>
      </c>
      <c r="AT179" s="19" t="s">
        <v>213</v>
      </c>
      <c r="AU179" s="19" t="s">
        <v>106</v>
      </c>
      <c r="AY179" s="19" t="s">
        <v>188</v>
      </c>
      <c r="BE179" s="114">
        <f t="shared" si="19"/>
        <v>0</v>
      </c>
      <c r="BF179" s="114">
        <f t="shared" si="20"/>
        <v>0</v>
      </c>
      <c r="BG179" s="114">
        <f t="shared" si="21"/>
        <v>0</v>
      </c>
      <c r="BH179" s="114">
        <f t="shared" si="22"/>
        <v>0</v>
      </c>
      <c r="BI179" s="114">
        <f t="shared" si="23"/>
        <v>0</v>
      </c>
      <c r="BJ179" s="19" t="s">
        <v>90</v>
      </c>
      <c r="BK179" s="174">
        <f t="shared" si="24"/>
        <v>0</v>
      </c>
      <c r="BL179" s="19" t="s">
        <v>248</v>
      </c>
      <c r="BM179" s="19" t="s">
        <v>953</v>
      </c>
    </row>
    <row r="180" spans="2:65" s="1" customFormat="1" ht="25.5" customHeight="1" x14ac:dyDescent="0.15">
      <c r="B180" s="137"/>
      <c r="C180" s="166" t="s">
        <v>286</v>
      </c>
      <c r="D180" s="166" t="s">
        <v>189</v>
      </c>
      <c r="E180" s="167" t="s">
        <v>954</v>
      </c>
      <c r="F180" s="255" t="s">
        <v>955</v>
      </c>
      <c r="G180" s="255"/>
      <c r="H180" s="255"/>
      <c r="I180" s="255"/>
      <c r="J180" s="168" t="s">
        <v>362</v>
      </c>
      <c r="K180" s="169">
        <v>128</v>
      </c>
      <c r="L180" s="256">
        <v>0</v>
      </c>
      <c r="M180" s="256"/>
      <c r="N180" s="257">
        <f t="shared" si="15"/>
        <v>0</v>
      </c>
      <c r="O180" s="257"/>
      <c r="P180" s="257"/>
      <c r="Q180" s="257"/>
      <c r="R180" s="140"/>
      <c r="T180" s="171" t="s">
        <v>5</v>
      </c>
      <c r="U180" s="44" t="s">
        <v>45</v>
      </c>
      <c r="V180" s="36"/>
      <c r="W180" s="172">
        <f t="shared" si="16"/>
        <v>0</v>
      </c>
      <c r="X180" s="172">
        <v>1.7000000000000001E-4</v>
      </c>
      <c r="Y180" s="172">
        <f t="shared" si="17"/>
        <v>2.1760000000000002E-2</v>
      </c>
      <c r="Z180" s="172">
        <v>0</v>
      </c>
      <c r="AA180" s="173">
        <f t="shared" si="18"/>
        <v>0</v>
      </c>
      <c r="AR180" s="19" t="s">
        <v>248</v>
      </c>
      <c r="AT180" s="19" t="s">
        <v>189</v>
      </c>
      <c r="AU180" s="19" t="s">
        <v>106</v>
      </c>
      <c r="AY180" s="19" t="s">
        <v>188</v>
      </c>
      <c r="BE180" s="114">
        <f t="shared" si="19"/>
        <v>0</v>
      </c>
      <c r="BF180" s="114">
        <f t="shared" si="20"/>
        <v>0</v>
      </c>
      <c r="BG180" s="114">
        <f t="shared" si="21"/>
        <v>0</v>
      </c>
      <c r="BH180" s="114">
        <f t="shared" si="22"/>
        <v>0</v>
      </c>
      <c r="BI180" s="114">
        <f t="shared" si="23"/>
        <v>0</v>
      </c>
      <c r="BJ180" s="19" t="s">
        <v>90</v>
      </c>
      <c r="BK180" s="174">
        <f t="shared" si="24"/>
        <v>0</v>
      </c>
      <c r="BL180" s="19" t="s">
        <v>248</v>
      </c>
      <c r="BM180" s="19" t="s">
        <v>956</v>
      </c>
    </row>
    <row r="181" spans="2:65" s="1" customFormat="1" ht="25.5" customHeight="1" x14ac:dyDescent="0.15">
      <c r="B181" s="137"/>
      <c r="C181" s="166" t="s">
        <v>367</v>
      </c>
      <c r="D181" s="166" t="s">
        <v>189</v>
      </c>
      <c r="E181" s="167" t="s">
        <v>957</v>
      </c>
      <c r="F181" s="255" t="s">
        <v>958</v>
      </c>
      <c r="G181" s="255"/>
      <c r="H181" s="255"/>
      <c r="I181" s="255"/>
      <c r="J181" s="168" t="s">
        <v>362</v>
      </c>
      <c r="K181" s="169">
        <v>128</v>
      </c>
      <c r="L181" s="256">
        <v>0</v>
      </c>
      <c r="M181" s="256"/>
      <c r="N181" s="257">
        <f t="shared" si="15"/>
        <v>0</v>
      </c>
      <c r="O181" s="257"/>
      <c r="P181" s="257"/>
      <c r="Q181" s="257"/>
      <c r="R181" s="140"/>
      <c r="T181" s="171" t="s">
        <v>5</v>
      </c>
      <c r="U181" s="44" t="s">
        <v>45</v>
      </c>
      <c r="V181" s="36"/>
      <c r="W181" s="172">
        <f t="shared" si="16"/>
        <v>0</v>
      </c>
      <c r="X181" s="172">
        <v>0</v>
      </c>
      <c r="Y181" s="172">
        <f t="shared" si="17"/>
        <v>0</v>
      </c>
      <c r="Z181" s="172">
        <v>0</v>
      </c>
      <c r="AA181" s="173">
        <f t="shared" si="18"/>
        <v>0</v>
      </c>
      <c r="AR181" s="19" t="s">
        <v>248</v>
      </c>
      <c r="AT181" s="19" t="s">
        <v>189</v>
      </c>
      <c r="AU181" s="19" t="s">
        <v>106</v>
      </c>
      <c r="AY181" s="19" t="s">
        <v>188</v>
      </c>
      <c r="BE181" s="114">
        <f t="shared" si="19"/>
        <v>0</v>
      </c>
      <c r="BF181" s="114">
        <f t="shared" si="20"/>
        <v>0</v>
      </c>
      <c r="BG181" s="114">
        <f t="shared" si="21"/>
        <v>0</v>
      </c>
      <c r="BH181" s="114">
        <f t="shared" si="22"/>
        <v>0</v>
      </c>
      <c r="BI181" s="114">
        <f t="shared" si="23"/>
        <v>0</v>
      </c>
      <c r="BJ181" s="19" t="s">
        <v>90</v>
      </c>
      <c r="BK181" s="174">
        <f t="shared" si="24"/>
        <v>0</v>
      </c>
      <c r="BL181" s="19" t="s">
        <v>248</v>
      </c>
      <c r="BM181" s="19" t="s">
        <v>959</v>
      </c>
    </row>
    <row r="182" spans="2:65" s="1" customFormat="1" ht="25.5" customHeight="1" x14ac:dyDescent="0.15">
      <c r="B182" s="137"/>
      <c r="C182" s="166" t="s">
        <v>290</v>
      </c>
      <c r="D182" s="166" t="s">
        <v>189</v>
      </c>
      <c r="E182" s="167" t="s">
        <v>960</v>
      </c>
      <c r="F182" s="255" t="s">
        <v>961</v>
      </c>
      <c r="G182" s="255"/>
      <c r="H182" s="255"/>
      <c r="I182" s="255"/>
      <c r="J182" s="168" t="s">
        <v>235</v>
      </c>
      <c r="K182" s="169">
        <v>8.1000000000000003E-2</v>
      </c>
      <c r="L182" s="256">
        <v>0</v>
      </c>
      <c r="M182" s="256"/>
      <c r="N182" s="257">
        <f t="shared" si="15"/>
        <v>0</v>
      </c>
      <c r="O182" s="257"/>
      <c r="P182" s="257"/>
      <c r="Q182" s="257"/>
      <c r="R182" s="140"/>
      <c r="T182" s="171" t="s">
        <v>5</v>
      </c>
      <c r="U182" s="44" t="s">
        <v>45</v>
      </c>
      <c r="V182" s="36"/>
      <c r="W182" s="172">
        <f t="shared" si="16"/>
        <v>0</v>
      </c>
      <c r="X182" s="172">
        <v>0</v>
      </c>
      <c r="Y182" s="172">
        <f t="shared" si="17"/>
        <v>0</v>
      </c>
      <c r="Z182" s="172">
        <v>0</v>
      </c>
      <c r="AA182" s="173">
        <f t="shared" si="18"/>
        <v>0</v>
      </c>
      <c r="AR182" s="19" t="s">
        <v>248</v>
      </c>
      <c r="AT182" s="19" t="s">
        <v>189</v>
      </c>
      <c r="AU182" s="19" t="s">
        <v>106</v>
      </c>
      <c r="AY182" s="19" t="s">
        <v>188</v>
      </c>
      <c r="BE182" s="114">
        <f t="shared" si="19"/>
        <v>0</v>
      </c>
      <c r="BF182" s="114">
        <f t="shared" si="20"/>
        <v>0</v>
      </c>
      <c r="BG182" s="114">
        <f t="shared" si="21"/>
        <v>0</v>
      </c>
      <c r="BH182" s="114">
        <f t="shared" si="22"/>
        <v>0</v>
      </c>
      <c r="BI182" s="114">
        <f t="shared" si="23"/>
        <v>0</v>
      </c>
      <c r="BJ182" s="19" t="s">
        <v>90</v>
      </c>
      <c r="BK182" s="174">
        <f t="shared" si="24"/>
        <v>0</v>
      </c>
      <c r="BL182" s="19" t="s">
        <v>248</v>
      </c>
      <c r="BM182" s="19" t="s">
        <v>962</v>
      </c>
    </row>
    <row r="183" spans="2:65" s="10" customFormat="1" ht="22.25" customHeight="1" x14ac:dyDescent="0.15">
      <c r="B183" s="155"/>
      <c r="C183" s="156"/>
      <c r="D183" s="165" t="s">
        <v>825</v>
      </c>
      <c r="E183" s="165"/>
      <c r="F183" s="165"/>
      <c r="G183" s="165"/>
      <c r="H183" s="165"/>
      <c r="I183" s="165"/>
      <c r="J183" s="165"/>
      <c r="K183" s="165"/>
      <c r="L183" s="165"/>
      <c r="M183" s="165"/>
      <c r="N183" s="267">
        <f>BK183</f>
        <v>0</v>
      </c>
      <c r="O183" s="268"/>
      <c r="P183" s="268"/>
      <c r="Q183" s="268"/>
      <c r="R183" s="158"/>
      <c r="T183" s="159"/>
      <c r="U183" s="156"/>
      <c r="V183" s="156"/>
      <c r="W183" s="160">
        <f>SUM(W184:W197)</f>
        <v>0</v>
      </c>
      <c r="X183" s="156"/>
      <c r="Y183" s="160">
        <f>SUM(Y184:Y197)</f>
        <v>0.25557948547999998</v>
      </c>
      <c r="Z183" s="156"/>
      <c r="AA183" s="161">
        <f>SUM(AA184:AA197)</f>
        <v>0</v>
      </c>
      <c r="AR183" s="162" t="s">
        <v>90</v>
      </c>
      <c r="AT183" s="163" t="s">
        <v>77</v>
      </c>
      <c r="AU183" s="163" t="s">
        <v>90</v>
      </c>
      <c r="AY183" s="162" t="s">
        <v>188</v>
      </c>
      <c r="BK183" s="164">
        <f>SUM(BK184:BK197)</f>
        <v>0</v>
      </c>
    </row>
    <row r="184" spans="2:65" s="1" customFormat="1" ht="38.25" customHeight="1" x14ac:dyDescent="0.15">
      <c r="B184" s="137"/>
      <c r="C184" s="166" t="s">
        <v>374</v>
      </c>
      <c r="D184" s="166" t="s">
        <v>189</v>
      </c>
      <c r="E184" s="167" t="s">
        <v>963</v>
      </c>
      <c r="F184" s="255" t="s">
        <v>964</v>
      </c>
      <c r="G184" s="255"/>
      <c r="H184" s="255"/>
      <c r="I184" s="255"/>
      <c r="J184" s="168" t="s">
        <v>362</v>
      </c>
      <c r="K184" s="169">
        <v>5</v>
      </c>
      <c r="L184" s="256">
        <v>0</v>
      </c>
      <c r="M184" s="256"/>
      <c r="N184" s="257">
        <f t="shared" ref="N184:N197" si="25">ROUND(L184*K184,3)</f>
        <v>0</v>
      </c>
      <c r="O184" s="257"/>
      <c r="P184" s="257"/>
      <c r="Q184" s="257"/>
      <c r="R184" s="140"/>
      <c r="T184" s="171" t="s">
        <v>5</v>
      </c>
      <c r="U184" s="44" t="s">
        <v>45</v>
      </c>
      <c r="V184" s="36"/>
      <c r="W184" s="172">
        <f t="shared" ref="W184:W197" si="26">V184*K184</f>
        <v>0</v>
      </c>
      <c r="X184" s="172">
        <v>5.1044200000000001E-3</v>
      </c>
      <c r="Y184" s="172">
        <f t="shared" ref="Y184:Y197" si="27">X184*K184</f>
        <v>2.5522099999999999E-2</v>
      </c>
      <c r="Z184" s="172">
        <v>0</v>
      </c>
      <c r="AA184" s="173">
        <f t="shared" ref="AA184:AA197" si="28">Z184*K184</f>
        <v>0</v>
      </c>
      <c r="AR184" s="19" t="s">
        <v>248</v>
      </c>
      <c r="AT184" s="19" t="s">
        <v>189</v>
      </c>
      <c r="AU184" s="19" t="s">
        <v>106</v>
      </c>
      <c r="AY184" s="19" t="s">
        <v>188</v>
      </c>
      <c r="BE184" s="114">
        <f t="shared" ref="BE184:BE197" si="29">IF(U184="základná",N184,0)</f>
        <v>0</v>
      </c>
      <c r="BF184" s="114">
        <f t="shared" ref="BF184:BF197" si="30">IF(U184="znížená",N184,0)</f>
        <v>0</v>
      </c>
      <c r="BG184" s="114">
        <f t="shared" ref="BG184:BG197" si="31">IF(U184="zákl. prenesená",N184,0)</f>
        <v>0</v>
      </c>
      <c r="BH184" s="114">
        <f t="shared" ref="BH184:BH197" si="32">IF(U184="zníž. prenesená",N184,0)</f>
        <v>0</v>
      </c>
      <c r="BI184" s="114">
        <f t="shared" ref="BI184:BI197" si="33">IF(U184="nulová",N184,0)</f>
        <v>0</v>
      </c>
      <c r="BJ184" s="19" t="s">
        <v>90</v>
      </c>
      <c r="BK184" s="174">
        <f t="shared" ref="BK184:BK197" si="34">ROUND(L184*K184,3)</f>
        <v>0</v>
      </c>
      <c r="BL184" s="19" t="s">
        <v>248</v>
      </c>
      <c r="BM184" s="19" t="s">
        <v>965</v>
      </c>
    </row>
    <row r="185" spans="2:65" s="1" customFormat="1" ht="38.25" customHeight="1" x14ac:dyDescent="0.15">
      <c r="B185" s="137"/>
      <c r="C185" s="166" t="s">
        <v>294</v>
      </c>
      <c r="D185" s="166" t="s">
        <v>189</v>
      </c>
      <c r="E185" s="167" t="s">
        <v>966</v>
      </c>
      <c r="F185" s="255" t="s">
        <v>967</v>
      </c>
      <c r="G185" s="255"/>
      <c r="H185" s="255"/>
      <c r="I185" s="255"/>
      <c r="J185" s="168" t="s">
        <v>362</v>
      </c>
      <c r="K185" s="169">
        <v>10</v>
      </c>
      <c r="L185" s="256">
        <v>0</v>
      </c>
      <c r="M185" s="256"/>
      <c r="N185" s="257">
        <f t="shared" si="25"/>
        <v>0</v>
      </c>
      <c r="O185" s="257"/>
      <c r="P185" s="257"/>
      <c r="Q185" s="257"/>
      <c r="R185" s="140"/>
      <c r="T185" s="171" t="s">
        <v>5</v>
      </c>
      <c r="U185" s="44" t="s">
        <v>45</v>
      </c>
      <c r="V185" s="36"/>
      <c r="W185" s="172">
        <f t="shared" si="26"/>
        <v>0</v>
      </c>
      <c r="X185" s="172">
        <v>1.4392924959999999E-2</v>
      </c>
      <c r="Y185" s="172">
        <f t="shared" si="27"/>
        <v>0.1439292496</v>
      </c>
      <c r="Z185" s="172">
        <v>0</v>
      </c>
      <c r="AA185" s="173">
        <f t="shared" si="28"/>
        <v>0</v>
      </c>
      <c r="AR185" s="19" t="s">
        <v>248</v>
      </c>
      <c r="AT185" s="19" t="s">
        <v>189</v>
      </c>
      <c r="AU185" s="19" t="s">
        <v>106</v>
      </c>
      <c r="AY185" s="19" t="s">
        <v>188</v>
      </c>
      <c r="BE185" s="114">
        <f t="shared" si="29"/>
        <v>0</v>
      </c>
      <c r="BF185" s="114">
        <f t="shared" si="30"/>
        <v>0</v>
      </c>
      <c r="BG185" s="114">
        <f t="shared" si="31"/>
        <v>0</v>
      </c>
      <c r="BH185" s="114">
        <f t="shared" si="32"/>
        <v>0</v>
      </c>
      <c r="BI185" s="114">
        <f t="shared" si="33"/>
        <v>0</v>
      </c>
      <c r="BJ185" s="19" t="s">
        <v>90</v>
      </c>
      <c r="BK185" s="174">
        <f t="shared" si="34"/>
        <v>0</v>
      </c>
      <c r="BL185" s="19" t="s">
        <v>248</v>
      </c>
      <c r="BM185" s="19" t="s">
        <v>968</v>
      </c>
    </row>
    <row r="186" spans="2:65" s="1" customFormat="1" ht="38.25" customHeight="1" x14ac:dyDescent="0.15">
      <c r="B186" s="137"/>
      <c r="C186" s="166" t="s">
        <v>381</v>
      </c>
      <c r="D186" s="166" t="s">
        <v>189</v>
      </c>
      <c r="E186" s="167" t="s">
        <v>969</v>
      </c>
      <c r="F186" s="255" t="s">
        <v>970</v>
      </c>
      <c r="G186" s="255"/>
      <c r="H186" s="255"/>
      <c r="I186" s="255"/>
      <c r="J186" s="168" t="s">
        <v>362</v>
      </c>
      <c r="K186" s="169">
        <v>3</v>
      </c>
      <c r="L186" s="256">
        <v>0</v>
      </c>
      <c r="M186" s="256"/>
      <c r="N186" s="257">
        <f t="shared" si="25"/>
        <v>0</v>
      </c>
      <c r="O186" s="257"/>
      <c r="P186" s="257"/>
      <c r="Q186" s="257"/>
      <c r="R186" s="140"/>
      <c r="T186" s="171" t="s">
        <v>5</v>
      </c>
      <c r="U186" s="44" t="s">
        <v>45</v>
      </c>
      <c r="V186" s="36"/>
      <c r="W186" s="172">
        <f t="shared" si="26"/>
        <v>0</v>
      </c>
      <c r="X186" s="172">
        <v>1.237330396E-2</v>
      </c>
      <c r="Y186" s="172">
        <f t="shared" si="27"/>
        <v>3.7119911880000002E-2</v>
      </c>
      <c r="Z186" s="172">
        <v>0</v>
      </c>
      <c r="AA186" s="173">
        <f t="shared" si="28"/>
        <v>0</v>
      </c>
      <c r="AR186" s="19" t="s">
        <v>248</v>
      </c>
      <c r="AT186" s="19" t="s">
        <v>189</v>
      </c>
      <c r="AU186" s="19" t="s">
        <v>106</v>
      </c>
      <c r="AY186" s="19" t="s">
        <v>188</v>
      </c>
      <c r="BE186" s="114">
        <f t="shared" si="29"/>
        <v>0</v>
      </c>
      <c r="BF186" s="114">
        <f t="shared" si="30"/>
        <v>0</v>
      </c>
      <c r="BG186" s="114">
        <f t="shared" si="31"/>
        <v>0</v>
      </c>
      <c r="BH186" s="114">
        <f t="shared" si="32"/>
        <v>0</v>
      </c>
      <c r="BI186" s="114">
        <f t="shared" si="33"/>
        <v>0</v>
      </c>
      <c r="BJ186" s="19" t="s">
        <v>90</v>
      </c>
      <c r="BK186" s="174">
        <f t="shared" si="34"/>
        <v>0</v>
      </c>
      <c r="BL186" s="19" t="s">
        <v>248</v>
      </c>
      <c r="BM186" s="19" t="s">
        <v>971</v>
      </c>
    </row>
    <row r="187" spans="2:65" s="1" customFormat="1" ht="38.25" customHeight="1" x14ac:dyDescent="0.15">
      <c r="B187" s="137"/>
      <c r="C187" s="166" t="s">
        <v>298</v>
      </c>
      <c r="D187" s="166" t="s">
        <v>189</v>
      </c>
      <c r="E187" s="167" t="s">
        <v>972</v>
      </c>
      <c r="F187" s="255" t="s">
        <v>973</v>
      </c>
      <c r="G187" s="255"/>
      <c r="H187" s="255"/>
      <c r="I187" s="255"/>
      <c r="J187" s="168" t="s">
        <v>210</v>
      </c>
      <c r="K187" s="169">
        <v>1</v>
      </c>
      <c r="L187" s="256">
        <v>0</v>
      </c>
      <c r="M187" s="256"/>
      <c r="N187" s="257">
        <f t="shared" si="25"/>
        <v>0</v>
      </c>
      <c r="O187" s="257"/>
      <c r="P187" s="257"/>
      <c r="Q187" s="257"/>
      <c r="R187" s="140"/>
      <c r="T187" s="171" t="s">
        <v>5</v>
      </c>
      <c r="U187" s="44" t="s">
        <v>45</v>
      </c>
      <c r="V187" s="36"/>
      <c r="W187" s="172">
        <f t="shared" si="26"/>
        <v>0</v>
      </c>
      <c r="X187" s="172">
        <v>1.89E-3</v>
      </c>
      <c r="Y187" s="172">
        <f t="shared" si="27"/>
        <v>1.89E-3</v>
      </c>
      <c r="Z187" s="172">
        <v>0</v>
      </c>
      <c r="AA187" s="173">
        <f t="shared" si="28"/>
        <v>0</v>
      </c>
      <c r="AR187" s="19" t="s">
        <v>248</v>
      </c>
      <c r="AT187" s="19" t="s">
        <v>189</v>
      </c>
      <c r="AU187" s="19" t="s">
        <v>106</v>
      </c>
      <c r="AY187" s="19" t="s">
        <v>188</v>
      </c>
      <c r="BE187" s="114">
        <f t="shared" si="29"/>
        <v>0</v>
      </c>
      <c r="BF187" s="114">
        <f t="shared" si="30"/>
        <v>0</v>
      </c>
      <c r="BG187" s="114">
        <f t="shared" si="31"/>
        <v>0</v>
      </c>
      <c r="BH187" s="114">
        <f t="shared" si="32"/>
        <v>0</v>
      </c>
      <c r="BI187" s="114">
        <f t="shared" si="33"/>
        <v>0</v>
      </c>
      <c r="BJ187" s="19" t="s">
        <v>90</v>
      </c>
      <c r="BK187" s="174">
        <f t="shared" si="34"/>
        <v>0</v>
      </c>
      <c r="BL187" s="19" t="s">
        <v>248</v>
      </c>
      <c r="BM187" s="19" t="s">
        <v>974</v>
      </c>
    </row>
    <row r="188" spans="2:65" s="1" customFormat="1" ht="25.5" customHeight="1" x14ac:dyDescent="0.15">
      <c r="B188" s="137"/>
      <c r="C188" s="166" t="s">
        <v>388</v>
      </c>
      <c r="D188" s="166" t="s">
        <v>189</v>
      </c>
      <c r="E188" s="167" t="s">
        <v>975</v>
      </c>
      <c r="F188" s="255" t="s">
        <v>976</v>
      </c>
      <c r="G188" s="255"/>
      <c r="H188" s="255"/>
      <c r="I188" s="255"/>
      <c r="J188" s="168" t="s">
        <v>362</v>
      </c>
      <c r="K188" s="169">
        <v>3.5</v>
      </c>
      <c r="L188" s="256">
        <v>0</v>
      </c>
      <c r="M188" s="256"/>
      <c r="N188" s="257">
        <f t="shared" si="25"/>
        <v>0</v>
      </c>
      <c r="O188" s="257"/>
      <c r="P188" s="257"/>
      <c r="Q188" s="257"/>
      <c r="R188" s="140"/>
      <c r="T188" s="171" t="s">
        <v>5</v>
      </c>
      <c r="U188" s="44" t="s">
        <v>45</v>
      </c>
      <c r="V188" s="36"/>
      <c r="W188" s="172">
        <f t="shared" si="26"/>
        <v>0</v>
      </c>
      <c r="X188" s="172">
        <v>3.0107760000000002E-3</v>
      </c>
      <c r="Y188" s="172">
        <f t="shared" si="27"/>
        <v>1.0537716000000001E-2</v>
      </c>
      <c r="Z188" s="172">
        <v>0</v>
      </c>
      <c r="AA188" s="173">
        <f t="shared" si="28"/>
        <v>0</v>
      </c>
      <c r="AR188" s="19" t="s">
        <v>248</v>
      </c>
      <c r="AT188" s="19" t="s">
        <v>189</v>
      </c>
      <c r="AU188" s="19" t="s">
        <v>106</v>
      </c>
      <c r="AY188" s="19" t="s">
        <v>188</v>
      </c>
      <c r="BE188" s="114">
        <f t="shared" si="29"/>
        <v>0</v>
      </c>
      <c r="BF188" s="114">
        <f t="shared" si="30"/>
        <v>0</v>
      </c>
      <c r="BG188" s="114">
        <f t="shared" si="31"/>
        <v>0</v>
      </c>
      <c r="BH188" s="114">
        <f t="shared" si="32"/>
        <v>0</v>
      </c>
      <c r="BI188" s="114">
        <f t="shared" si="33"/>
        <v>0</v>
      </c>
      <c r="BJ188" s="19" t="s">
        <v>90</v>
      </c>
      <c r="BK188" s="174">
        <f t="shared" si="34"/>
        <v>0</v>
      </c>
      <c r="BL188" s="19" t="s">
        <v>248</v>
      </c>
      <c r="BM188" s="19" t="s">
        <v>977</v>
      </c>
    </row>
    <row r="189" spans="2:65" s="1" customFormat="1" ht="25.5" customHeight="1" x14ac:dyDescent="0.15">
      <c r="B189" s="137"/>
      <c r="C189" s="166" t="s">
        <v>274</v>
      </c>
      <c r="D189" s="166" t="s">
        <v>189</v>
      </c>
      <c r="E189" s="167" t="s">
        <v>978</v>
      </c>
      <c r="F189" s="255" t="s">
        <v>979</v>
      </c>
      <c r="G189" s="255"/>
      <c r="H189" s="255"/>
      <c r="I189" s="255"/>
      <c r="J189" s="168" t="s">
        <v>362</v>
      </c>
      <c r="K189" s="169">
        <v>5.5</v>
      </c>
      <c r="L189" s="256">
        <v>0</v>
      </c>
      <c r="M189" s="256"/>
      <c r="N189" s="257">
        <f t="shared" si="25"/>
        <v>0</v>
      </c>
      <c r="O189" s="257"/>
      <c r="P189" s="257"/>
      <c r="Q189" s="257"/>
      <c r="R189" s="140"/>
      <c r="T189" s="171" t="s">
        <v>5</v>
      </c>
      <c r="U189" s="44" t="s">
        <v>45</v>
      </c>
      <c r="V189" s="36"/>
      <c r="W189" s="172">
        <f t="shared" si="26"/>
        <v>0</v>
      </c>
      <c r="X189" s="172">
        <v>4.2888359999999999E-3</v>
      </c>
      <c r="Y189" s="172">
        <f t="shared" si="27"/>
        <v>2.3588597999999999E-2</v>
      </c>
      <c r="Z189" s="172">
        <v>0</v>
      </c>
      <c r="AA189" s="173">
        <f t="shared" si="28"/>
        <v>0</v>
      </c>
      <c r="AR189" s="19" t="s">
        <v>248</v>
      </c>
      <c r="AT189" s="19" t="s">
        <v>189</v>
      </c>
      <c r="AU189" s="19" t="s">
        <v>106</v>
      </c>
      <c r="AY189" s="19" t="s">
        <v>188</v>
      </c>
      <c r="BE189" s="114">
        <f t="shared" si="29"/>
        <v>0</v>
      </c>
      <c r="BF189" s="114">
        <f t="shared" si="30"/>
        <v>0</v>
      </c>
      <c r="BG189" s="114">
        <f t="shared" si="31"/>
        <v>0</v>
      </c>
      <c r="BH189" s="114">
        <f t="shared" si="32"/>
        <v>0</v>
      </c>
      <c r="BI189" s="114">
        <f t="shared" si="33"/>
        <v>0</v>
      </c>
      <c r="BJ189" s="19" t="s">
        <v>90</v>
      </c>
      <c r="BK189" s="174">
        <f t="shared" si="34"/>
        <v>0</v>
      </c>
      <c r="BL189" s="19" t="s">
        <v>248</v>
      </c>
      <c r="BM189" s="19" t="s">
        <v>980</v>
      </c>
    </row>
    <row r="190" spans="2:65" s="1" customFormat="1" ht="25.5" customHeight="1" x14ac:dyDescent="0.15">
      <c r="B190" s="137"/>
      <c r="C190" s="166" t="s">
        <v>395</v>
      </c>
      <c r="D190" s="166" t="s">
        <v>189</v>
      </c>
      <c r="E190" s="167" t="s">
        <v>981</v>
      </c>
      <c r="F190" s="255" t="s">
        <v>982</v>
      </c>
      <c r="G190" s="255"/>
      <c r="H190" s="255"/>
      <c r="I190" s="255"/>
      <c r="J190" s="168" t="s">
        <v>362</v>
      </c>
      <c r="K190" s="169">
        <v>1.5</v>
      </c>
      <c r="L190" s="256">
        <v>0</v>
      </c>
      <c r="M190" s="256"/>
      <c r="N190" s="257">
        <f t="shared" si="25"/>
        <v>0</v>
      </c>
      <c r="O190" s="257"/>
      <c r="P190" s="257"/>
      <c r="Q190" s="257"/>
      <c r="R190" s="140"/>
      <c r="T190" s="171" t="s">
        <v>5</v>
      </c>
      <c r="U190" s="44" t="s">
        <v>45</v>
      </c>
      <c r="V190" s="36"/>
      <c r="W190" s="172">
        <f t="shared" si="26"/>
        <v>0</v>
      </c>
      <c r="X190" s="172">
        <v>6.3279399999999998E-3</v>
      </c>
      <c r="Y190" s="172">
        <f t="shared" si="27"/>
        <v>9.4919099999999992E-3</v>
      </c>
      <c r="Z190" s="172">
        <v>0</v>
      </c>
      <c r="AA190" s="173">
        <f t="shared" si="28"/>
        <v>0</v>
      </c>
      <c r="AR190" s="19" t="s">
        <v>248</v>
      </c>
      <c r="AT190" s="19" t="s">
        <v>189</v>
      </c>
      <c r="AU190" s="19" t="s">
        <v>106</v>
      </c>
      <c r="AY190" s="19" t="s">
        <v>188</v>
      </c>
      <c r="BE190" s="114">
        <f t="shared" si="29"/>
        <v>0</v>
      </c>
      <c r="BF190" s="114">
        <f t="shared" si="30"/>
        <v>0</v>
      </c>
      <c r="BG190" s="114">
        <f t="shared" si="31"/>
        <v>0</v>
      </c>
      <c r="BH190" s="114">
        <f t="shared" si="32"/>
        <v>0</v>
      </c>
      <c r="BI190" s="114">
        <f t="shared" si="33"/>
        <v>0</v>
      </c>
      <c r="BJ190" s="19" t="s">
        <v>90</v>
      </c>
      <c r="BK190" s="174">
        <f t="shared" si="34"/>
        <v>0</v>
      </c>
      <c r="BL190" s="19" t="s">
        <v>248</v>
      </c>
      <c r="BM190" s="19" t="s">
        <v>983</v>
      </c>
    </row>
    <row r="191" spans="2:65" s="1" customFormat="1" ht="25.5" customHeight="1" x14ac:dyDescent="0.15">
      <c r="B191" s="137"/>
      <c r="C191" s="166" t="s">
        <v>278</v>
      </c>
      <c r="D191" s="166" t="s">
        <v>189</v>
      </c>
      <c r="E191" s="167" t="s">
        <v>984</v>
      </c>
      <c r="F191" s="255" t="s">
        <v>985</v>
      </c>
      <c r="G191" s="255"/>
      <c r="H191" s="255"/>
      <c r="I191" s="255"/>
      <c r="J191" s="168" t="s">
        <v>210</v>
      </c>
      <c r="K191" s="169">
        <v>2</v>
      </c>
      <c r="L191" s="256">
        <v>0</v>
      </c>
      <c r="M191" s="256"/>
      <c r="N191" s="257">
        <f t="shared" si="25"/>
        <v>0</v>
      </c>
      <c r="O191" s="257"/>
      <c r="P191" s="257"/>
      <c r="Q191" s="257"/>
      <c r="R191" s="140"/>
      <c r="T191" s="171" t="s">
        <v>5</v>
      </c>
      <c r="U191" s="44" t="s">
        <v>45</v>
      </c>
      <c r="V191" s="36"/>
      <c r="W191" s="172">
        <f t="shared" si="26"/>
        <v>0</v>
      </c>
      <c r="X191" s="172">
        <v>0</v>
      </c>
      <c r="Y191" s="172">
        <f t="shared" si="27"/>
        <v>0</v>
      </c>
      <c r="Z191" s="172">
        <v>0</v>
      </c>
      <c r="AA191" s="173">
        <f t="shared" si="28"/>
        <v>0</v>
      </c>
      <c r="AR191" s="19" t="s">
        <v>248</v>
      </c>
      <c r="AT191" s="19" t="s">
        <v>189</v>
      </c>
      <c r="AU191" s="19" t="s">
        <v>106</v>
      </c>
      <c r="AY191" s="19" t="s">
        <v>188</v>
      </c>
      <c r="BE191" s="114">
        <f t="shared" si="29"/>
        <v>0</v>
      </c>
      <c r="BF191" s="114">
        <f t="shared" si="30"/>
        <v>0</v>
      </c>
      <c r="BG191" s="114">
        <f t="shared" si="31"/>
        <v>0</v>
      </c>
      <c r="BH191" s="114">
        <f t="shared" si="32"/>
        <v>0</v>
      </c>
      <c r="BI191" s="114">
        <f t="shared" si="33"/>
        <v>0</v>
      </c>
      <c r="BJ191" s="19" t="s">
        <v>90</v>
      </c>
      <c r="BK191" s="174">
        <f t="shared" si="34"/>
        <v>0</v>
      </c>
      <c r="BL191" s="19" t="s">
        <v>248</v>
      </c>
      <c r="BM191" s="19" t="s">
        <v>986</v>
      </c>
    </row>
    <row r="192" spans="2:65" s="1" customFormat="1" ht="25.5" customHeight="1" x14ac:dyDescent="0.15">
      <c r="B192" s="137"/>
      <c r="C192" s="175" t="s">
        <v>402</v>
      </c>
      <c r="D192" s="175" t="s">
        <v>213</v>
      </c>
      <c r="E192" s="176" t="s">
        <v>987</v>
      </c>
      <c r="F192" s="258" t="s">
        <v>988</v>
      </c>
      <c r="G192" s="258"/>
      <c r="H192" s="258"/>
      <c r="I192" s="258"/>
      <c r="J192" s="177" t="s">
        <v>210</v>
      </c>
      <c r="K192" s="178">
        <v>2</v>
      </c>
      <c r="L192" s="259">
        <v>0</v>
      </c>
      <c r="M192" s="259"/>
      <c r="N192" s="260">
        <f t="shared" si="25"/>
        <v>0</v>
      </c>
      <c r="O192" s="257"/>
      <c r="P192" s="257"/>
      <c r="Q192" s="257"/>
      <c r="R192" s="140"/>
      <c r="T192" s="171" t="s">
        <v>5</v>
      </c>
      <c r="U192" s="44" t="s">
        <v>45</v>
      </c>
      <c r="V192" s="36"/>
      <c r="W192" s="172">
        <f t="shared" si="26"/>
        <v>0</v>
      </c>
      <c r="X192" s="172">
        <v>5.8E-4</v>
      </c>
      <c r="Y192" s="172">
        <f t="shared" si="27"/>
        <v>1.16E-3</v>
      </c>
      <c r="Z192" s="172">
        <v>0</v>
      </c>
      <c r="AA192" s="173">
        <f t="shared" si="28"/>
        <v>0</v>
      </c>
      <c r="AR192" s="19" t="s">
        <v>311</v>
      </c>
      <c r="AT192" s="19" t="s">
        <v>213</v>
      </c>
      <c r="AU192" s="19" t="s">
        <v>106</v>
      </c>
      <c r="AY192" s="19" t="s">
        <v>188</v>
      </c>
      <c r="BE192" s="114">
        <f t="shared" si="29"/>
        <v>0</v>
      </c>
      <c r="BF192" s="114">
        <f t="shared" si="30"/>
        <v>0</v>
      </c>
      <c r="BG192" s="114">
        <f t="shared" si="31"/>
        <v>0</v>
      </c>
      <c r="BH192" s="114">
        <f t="shared" si="32"/>
        <v>0</v>
      </c>
      <c r="BI192" s="114">
        <f t="shared" si="33"/>
        <v>0</v>
      </c>
      <c r="BJ192" s="19" t="s">
        <v>90</v>
      </c>
      <c r="BK192" s="174">
        <f t="shared" si="34"/>
        <v>0</v>
      </c>
      <c r="BL192" s="19" t="s">
        <v>248</v>
      </c>
      <c r="BM192" s="19" t="s">
        <v>989</v>
      </c>
    </row>
    <row r="193" spans="2:65" s="1" customFormat="1" ht="25.5" customHeight="1" x14ac:dyDescent="0.15">
      <c r="B193" s="137"/>
      <c r="C193" s="166" t="s">
        <v>406</v>
      </c>
      <c r="D193" s="166" t="s">
        <v>189</v>
      </c>
      <c r="E193" s="167" t="s">
        <v>990</v>
      </c>
      <c r="F193" s="255" t="s">
        <v>991</v>
      </c>
      <c r="G193" s="255"/>
      <c r="H193" s="255"/>
      <c r="I193" s="255"/>
      <c r="J193" s="168" t="s">
        <v>210</v>
      </c>
      <c r="K193" s="169">
        <v>1</v>
      </c>
      <c r="L193" s="256">
        <v>0</v>
      </c>
      <c r="M193" s="256"/>
      <c r="N193" s="257">
        <f t="shared" si="25"/>
        <v>0</v>
      </c>
      <c r="O193" s="257"/>
      <c r="P193" s="257"/>
      <c r="Q193" s="257"/>
      <c r="R193" s="140"/>
      <c r="T193" s="171" t="s">
        <v>5</v>
      </c>
      <c r="U193" s="44" t="s">
        <v>45</v>
      </c>
      <c r="V193" s="36"/>
      <c r="W193" s="172">
        <f t="shared" si="26"/>
        <v>0</v>
      </c>
      <c r="X193" s="172">
        <v>0</v>
      </c>
      <c r="Y193" s="172">
        <f t="shared" si="27"/>
        <v>0</v>
      </c>
      <c r="Z193" s="172">
        <v>0</v>
      </c>
      <c r="AA193" s="173">
        <f t="shared" si="28"/>
        <v>0</v>
      </c>
      <c r="AR193" s="19" t="s">
        <v>248</v>
      </c>
      <c r="AT193" s="19" t="s">
        <v>189</v>
      </c>
      <c r="AU193" s="19" t="s">
        <v>106</v>
      </c>
      <c r="AY193" s="19" t="s">
        <v>188</v>
      </c>
      <c r="BE193" s="114">
        <f t="shared" si="29"/>
        <v>0</v>
      </c>
      <c r="BF193" s="114">
        <f t="shared" si="30"/>
        <v>0</v>
      </c>
      <c r="BG193" s="114">
        <f t="shared" si="31"/>
        <v>0</v>
      </c>
      <c r="BH193" s="114">
        <f t="shared" si="32"/>
        <v>0</v>
      </c>
      <c r="BI193" s="114">
        <f t="shared" si="33"/>
        <v>0</v>
      </c>
      <c r="BJ193" s="19" t="s">
        <v>90</v>
      </c>
      <c r="BK193" s="174">
        <f t="shared" si="34"/>
        <v>0</v>
      </c>
      <c r="BL193" s="19" t="s">
        <v>248</v>
      </c>
      <c r="BM193" s="19" t="s">
        <v>992</v>
      </c>
    </row>
    <row r="194" spans="2:65" s="1" customFormat="1" ht="16.5" customHeight="1" x14ac:dyDescent="0.15">
      <c r="B194" s="137"/>
      <c r="C194" s="175" t="s">
        <v>410</v>
      </c>
      <c r="D194" s="175" t="s">
        <v>213</v>
      </c>
      <c r="E194" s="176" t="s">
        <v>993</v>
      </c>
      <c r="F194" s="258" t="s">
        <v>994</v>
      </c>
      <c r="G194" s="258"/>
      <c r="H194" s="258"/>
      <c r="I194" s="258"/>
      <c r="J194" s="177" t="s">
        <v>210</v>
      </c>
      <c r="K194" s="178">
        <v>1</v>
      </c>
      <c r="L194" s="259">
        <v>0</v>
      </c>
      <c r="M194" s="259"/>
      <c r="N194" s="260">
        <f t="shared" si="25"/>
        <v>0</v>
      </c>
      <c r="O194" s="257"/>
      <c r="P194" s="257"/>
      <c r="Q194" s="257"/>
      <c r="R194" s="140"/>
      <c r="T194" s="171" t="s">
        <v>5</v>
      </c>
      <c r="U194" s="44" t="s">
        <v>45</v>
      </c>
      <c r="V194" s="36"/>
      <c r="W194" s="172">
        <f t="shared" si="26"/>
        <v>0</v>
      </c>
      <c r="X194" s="172">
        <v>1E-3</v>
      </c>
      <c r="Y194" s="172">
        <f t="shared" si="27"/>
        <v>1E-3</v>
      </c>
      <c r="Z194" s="172">
        <v>0</v>
      </c>
      <c r="AA194" s="173">
        <f t="shared" si="28"/>
        <v>0</v>
      </c>
      <c r="AR194" s="19" t="s">
        <v>311</v>
      </c>
      <c r="AT194" s="19" t="s">
        <v>213</v>
      </c>
      <c r="AU194" s="19" t="s">
        <v>106</v>
      </c>
      <c r="AY194" s="19" t="s">
        <v>188</v>
      </c>
      <c r="BE194" s="114">
        <f t="shared" si="29"/>
        <v>0</v>
      </c>
      <c r="BF194" s="114">
        <f t="shared" si="30"/>
        <v>0</v>
      </c>
      <c r="BG194" s="114">
        <f t="shared" si="31"/>
        <v>0</v>
      </c>
      <c r="BH194" s="114">
        <f t="shared" si="32"/>
        <v>0</v>
      </c>
      <c r="BI194" s="114">
        <f t="shared" si="33"/>
        <v>0</v>
      </c>
      <c r="BJ194" s="19" t="s">
        <v>90</v>
      </c>
      <c r="BK194" s="174">
        <f t="shared" si="34"/>
        <v>0</v>
      </c>
      <c r="BL194" s="19" t="s">
        <v>248</v>
      </c>
      <c r="BM194" s="19" t="s">
        <v>995</v>
      </c>
    </row>
    <row r="195" spans="2:65" s="1" customFormat="1" ht="25.5" customHeight="1" x14ac:dyDescent="0.15">
      <c r="B195" s="137"/>
      <c r="C195" s="166" t="s">
        <v>414</v>
      </c>
      <c r="D195" s="166" t="s">
        <v>189</v>
      </c>
      <c r="E195" s="167" t="s">
        <v>996</v>
      </c>
      <c r="F195" s="255" t="s">
        <v>997</v>
      </c>
      <c r="G195" s="255"/>
      <c r="H195" s="255"/>
      <c r="I195" s="255"/>
      <c r="J195" s="168" t="s">
        <v>210</v>
      </c>
      <c r="K195" s="169">
        <v>2</v>
      </c>
      <c r="L195" s="256">
        <v>0</v>
      </c>
      <c r="M195" s="256"/>
      <c r="N195" s="257">
        <f t="shared" si="25"/>
        <v>0</v>
      </c>
      <c r="O195" s="257"/>
      <c r="P195" s="257"/>
      <c r="Q195" s="257"/>
      <c r="R195" s="140"/>
      <c r="T195" s="171" t="s">
        <v>5</v>
      </c>
      <c r="U195" s="44" t="s">
        <v>45</v>
      </c>
      <c r="V195" s="36"/>
      <c r="W195" s="172">
        <f t="shared" si="26"/>
        <v>0</v>
      </c>
      <c r="X195" s="172">
        <v>0</v>
      </c>
      <c r="Y195" s="172">
        <f t="shared" si="27"/>
        <v>0</v>
      </c>
      <c r="Z195" s="172">
        <v>0</v>
      </c>
      <c r="AA195" s="173">
        <f t="shared" si="28"/>
        <v>0</v>
      </c>
      <c r="AR195" s="19" t="s">
        <v>248</v>
      </c>
      <c r="AT195" s="19" t="s">
        <v>189</v>
      </c>
      <c r="AU195" s="19" t="s">
        <v>106</v>
      </c>
      <c r="AY195" s="19" t="s">
        <v>188</v>
      </c>
      <c r="BE195" s="114">
        <f t="shared" si="29"/>
        <v>0</v>
      </c>
      <c r="BF195" s="114">
        <f t="shared" si="30"/>
        <v>0</v>
      </c>
      <c r="BG195" s="114">
        <f t="shared" si="31"/>
        <v>0</v>
      </c>
      <c r="BH195" s="114">
        <f t="shared" si="32"/>
        <v>0</v>
      </c>
      <c r="BI195" s="114">
        <f t="shared" si="33"/>
        <v>0</v>
      </c>
      <c r="BJ195" s="19" t="s">
        <v>90</v>
      </c>
      <c r="BK195" s="174">
        <f t="shared" si="34"/>
        <v>0</v>
      </c>
      <c r="BL195" s="19" t="s">
        <v>248</v>
      </c>
      <c r="BM195" s="19" t="s">
        <v>998</v>
      </c>
    </row>
    <row r="196" spans="2:65" s="1" customFormat="1" ht="25.5" customHeight="1" x14ac:dyDescent="0.15">
      <c r="B196" s="137"/>
      <c r="C196" s="175" t="s">
        <v>418</v>
      </c>
      <c r="D196" s="175" t="s">
        <v>213</v>
      </c>
      <c r="E196" s="176" t="s">
        <v>999</v>
      </c>
      <c r="F196" s="258" t="s">
        <v>1000</v>
      </c>
      <c r="G196" s="258"/>
      <c r="H196" s="258"/>
      <c r="I196" s="258"/>
      <c r="J196" s="177" t="s">
        <v>210</v>
      </c>
      <c r="K196" s="178">
        <v>2</v>
      </c>
      <c r="L196" s="259">
        <v>0</v>
      </c>
      <c r="M196" s="259"/>
      <c r="N196" s="260">
        <f t="shared" si="25"/>
        <v>0</v>
      </c>
      <c r="O196" s="257"/>
      <c r="P196" s="257"/>
      <c r="Q196" s="257"/>
      <c r="R196" s="140"/>
      <c r="T196" s="171" t="s">
        <v>5</v>
      </c>
      <c r="U196" s="44" t="s">
        <v>45</v>
      </c>
      <c r="V196" s="36"/>
      <c r="W196" s="172">
        <f t="shared" si="26"/>
        <v>0</v>
      </c>
      <c r="X196" s="172">
        <v>6.7000000000000002E-4</v>
      </c>
      <c r="Y196" s="172">
        <f t="shared" si="27"/>
        <v>1.34E-3</v>
      </c>
      <c r="Z196" s="172">
        <v>0</v>
      </c>
      <c r="AA196" s="173">
        <f t="shared" si="28"/>
        <v>0</v>
      </c>
      <c r="AR196" s="19" t="s">
        <v>311</v>
      </c>
      <c r="AT196" s="19" t="s">
        <v>213</v>
      </c>
      <c r="AU196" s="19" t="s">
        <v>106</v>
      </c>
      <c r="AY196" s="19" t="s">
        <v>188</v>
      </c>
      <c r="BE196" s="114">
        <f t="shared" si="29"/>
        <v>0</v>
      </c>
      <c r="BF196" s="114">
        <f t="shared" si="30"/>
        <v>0</v>
      </c>
      <c r="BG196" s="114">
        <f t="shared" si="31"/>
        <v>0</v>
      </c>
      <c r="BH196" s="114">
        <f t="shared" si="32"/>
        <v>0</v>
      </c>
      <c r="BI196" s="114">
        <f t="shared" si="33"/>
        <v>0</v>
      </c>
      <c r="BJ196" s="19" t="s">
        <v>90</v>
      </c>
      <c r="BK196" s="174">
        <f t="shared" si="34"/>
        <v>0</v>
      </c>
      <c r="BL196" s="19" t="s">
        <v>248</v>
      </c>
      <c r="BM196" s="19" t="s">
        <v>1001</v>
      </c>
    </row>
    <row r="197" spans="2:65" s="1" customFormat="1" ht="25.5" customHeight="1" x14ac:dyDescent="0.15">
      <c r="B197" s="137"/>
      <c r="C197" s="166" t="s">
        <v>422</v>
      </c>
      <c r="D197" s="166" t="s">
        <v>189</v>
      </c>
      <c r="E197" s="167" t="s">
        <v>1002</v>
      </c>
      <c r="F197" s="255" t="s">
        <v>1003</v>
      </c>
      <c r="G197" s="255"/>
      <c r="H197" s="255"/>
      <c r="I197" s="255"/>
      <c r="J197" s="168" t="s">
        <v>235</v>
      </c>
      <c r="K197" s="169">
        <v>0.25600000000000001</v>
      </c>
      <c r="L197" s="256">
        <v>0</v>
      </c>
      <c r="M197" s="256"/>
      <c r="N197" s="257">
        <f t="shared" si="25"/>
        <v>0</v>
      </c>
      <c r="O197" s="257"/>
      <c r="P197" s="257"/>
      <c r="Q197" s="257"/>
      <c r="R197" s="140"/>
      <c r="T197" s="171" t="s">
        <v>5</v>
      </c>
      <c r="U197" s="44" t="s">
        <v>45</v>
      </c>
      <c r="V197" s="36"/>
      <c r="W197" s="172">
        <f t="shared" si="26"/>
        <v>0</v>
      </c>
      <c r="X197" s="172">
        <v>0</v>
      </c>
      <c r="Y197" s="172">
        <f t="shared" si="27"/>
        <v>0</v>
      </c>
      <c r="Z197" s="172">
        <v>0</v>
      </c>
      <c r="AA197" s="173">
        <f t="shared" si="28"/>
        <v>0</v>
      </c>
      <c r="AR197" s="19" t="s">
        <v>248</v>
      </c>
      <c r="AT197" s="19" t="s">
        <v>189</v>
      </c>
      <c r="AU197" s="19" t="s">
        <v>106</v>
      </c>
      <c r="AY197" s="19" t="s">
        <v>188</v>
      </c>
      <c r="BE197" s="114">
        <f t="shared" si="29"/>
        <v>0</v>
      </c>
      <c r="BF197" s="114">
        <f t="shared" si="30"/>
        <v>0</v>
      </c>
      <c r="BG197" s="114">
        <f t="shared" si="31"/>
        <v>0</v>
      </c>
      <c r="BH197" s="114">
        <f t="shared" si="32"/>
        <v>0</v>
      </c>
      <c r="BI197" s="114">
        <f t="shared" si="33"/>
        <v>0</v>
      </c>
      <c r="BJ197" s="19" t="s">
        <v>90</v>
      </c>
      <c r="BK197" s="174">
        <f t="shared" si="34"/>
        <v>0</v>
      </c>
      <c r="BL197" s="19" t="s">
        <v>248</v>
      </c>
      <c r="BM197" s="19" t="s">
        <v>1004</v>
      </c>
    </row>
    <row r="198" spans="2:65" s="10" customFormat="1" ht="22.25" customHeight="1" x14ac:dyDescent="0.15">
      <c r="B198" s="155"/>
      <c r="C198" s="156"/>
      <c r="D198" s="165" t="s">
        <v>826</v>
      </c>
      <c r="E198" s="165"/>
      <c r="F198" s="165"/>
      <c r="G198" s="165"/>
      <c r="H198" s="165"/>
      <c r="I198" s="165"/>
      <c r="J198" s="165"/>
      <c r="K198" s="165"/>
      <c r="L198" s="165"/>
      <c r="M198" s="165"/>
      <c r="N198" s="267">
        <f>BK198</f>
        <v>0</v>
      </c>
      <c r="O198" s="268"/>
      <c r="P198" s="268"/>
      <c r="Q198" s="268"/>
      <c r="R198" s="158"/>
      <c r="T198" s="159"/>
      <c r="U198" s="156"/>
      <c r="V198" s="156"/>
      <c r="W198" s="160">
        <f>SUM(W199:W221)</f>
        <v>0</v>
      </c>
      <c r="X198" s="156"/>
      <c r="Y198" s="160">
        <f>SUM(Y199:Y221)</f>
        <v>0.36327720208800002</v>
      </c>
      <c r="Z198" s="156"/>
      <c r="AA198" s="161">
        <f>SUM(AA199:AA221)</f>
        <v>0</v>
      </c>
      <c r="AR198" s="162" t="s">
        <v>90</v>
      </c>
      <c r="AT198" s="163" t="s">
        <v>77</v>
      </c>
      <c r="AU198" s="163" t="s">
        <v>90</v>
      </c>
      <c r="AY198" s="162" t="s">
        <v>188</v>
      </c>
      <c r="BK198" s="164">
        <f>SUM(BK199:BK221)</f>
        <v>0</v>
      </c>
    </row>
    <row r="199" spans="2:65" s="1" customFormat="1" ht="25.5" customHeight="1" x14ac:dyDescent="0.15">
      <c r="B199" s="137"/>
      <c r="C199" s="166" t="s">
        <v>426</v>
      </c>
      <c r="D199" s="166" t="s">
        <v>189</v>
      </c>
      <c r="E199" s="167" t="s">
        <v>1005</v>
      </c>
      <c r="F199" s="255" t="s">
        <v>1006</v>
      </c>
      <c r="G199" s="255"/>
      <c r="H199" s="255"/>
      <c r="I199" s="255"/>
      <c r="J199" s="168" t="s">
        <v>210</v>
      </c>
      <c r="K199" s="169">
        <v>5</v>
      </c>
      <c r="L199" s="256">
        <v>0</v>
      </c>
      <c r="M199" s="256"/>
      <c r="N199" s="257">
        <f t="shared" ref="N199:N221" si="35">ROUND(L199*K199,3)</f>
        <v>0</v>
      </c>
      <c r="O199" s="257"/>
      <c r="P199" s="257"/>
      <c r="Q199" s="257"/>
      <c r="R199" s="140"/>
      <c r="T199" s="171" t="s">
        <v>5</v>
      </c>
      <c r="U199" s="44" t="s">
        <v>45</v>
      </c>
      <c r="V199" s="36"/>
      <c r="W199" s="172">
        <f t="shared" ref="W199:W221" si="36">V199*K199</f>
        <v>0</v>
      </c>
      <c r="X199" s="172">
        <v>7.6999999999999996E-4</v>
      </c>
      <c r="Y199" s="172">
        <f t="shared" ref="Y199:Y221" si="37">X199*K199</f>
        <v>3.8499999999999997E-3</v>
      </c>
      <c r="Z199" s="172">
        <v>0</v>
      </c>
      <c r="AA199" s="173">
        <f t="shared" ref="AA199:AA221" si="38">Z199*K199</f>
        <v>0</v>
      </c>
      <c r="AR199" s="19" t="s">
        <v>248</v>
      </c>
      <c r="AT199" s="19" t="s">
        <v>189</v>
      </c>
      <c r="AU199" s="19" t="s">
        <v>106</v>
      </c>
      <c r="AY199" s="19" t="s">
        <v>188</v>
      </c>
      <c r="BE199" s="114">
        <f t="shared" ref="BE199:BE221" si="39">IF(U199="základná",N199,0)</f>
        <v>0</v>
      </c>
      <c r="BF199" s="114">
        <f t="shared" ref="BF199:BF221" si="40">IF(U199="znížená",N199,0)</f>
        <v>0</v>
      </c>
      <c r="BG199" s="114">
        <f t="shared" ref="BG199:BG221" si="41">IF(U199="zákl. prenesená",N199,0)</f>
        <v>0</v>
      </c>
      <c r="BH199" s="114">
        <f t="shared" ref="BH199:BH221" si="42">IF(U199="zníž. prenesená",N199,0)</f>
        <v>0</v>
      </c>
      <c r="BI199" s="114">
        <f t="shared" ref="BI199:BI221" si="43">IF(U199="nulová",N199,0)</f>
        <v>0</v>
      </c>
      <c r="BJ199" s="19" t="s">
        <v>90</v>
      </c>
      <c r="BK199" s="174">
        <f t="shared" ref="BK199:BK221" si="44">ROUND(L199*K199,3)</f>
        <v>0</v>
      </c>
      <c r="BL199" s="19" t="s">
        <v>248</v>
      </c>
      <c r="BM199" s="19" t="s">
        <v>1007</v>
      </c>
    </row>
    <row r="200" spans="2:65" s="1" customFormat="1" ht="38.25" customHeight="1" x14ac:dyDescent="0.15">
      <c r="B200" s="137"/>
      <c r="C200" s="175" t="s">
        <v>430</v>
      </c>
      <c r="D200" s="175" t="s">
        <v>213</v>
      </c>
      <c r="E200" s="176" t="s">
        <v>1008</v>
      </c>
      <c r="F200" s="258" t="s">
        <v>1009</v>
      </c>
      <c r="G200" s="258"/>
      <c r="H200" s="258"/>
      <c r="I200" s="258"/>
      <c r="J200" s="177" t="s">
        <v>210</v>
      </c>
      <c r="K200" s="178">
        <v>5</v>
      </c>
      <c r="L200" s="259">
        <v>0</v>
      </c>
      <c r="M200" s="259"/>
      <c r="N200" s="260">
        <f t="shared" si="35"/>
        <v>0</v>
      </c>
      <c r="O200" s="257"/>
      <c r="P200" s="257"/>
      <c r="Q200" s="257"/>
      <c r="R200" s="140"/>
      <c r="T200" s="171" t="s">
        <v>5</v>
      </c>
      <c r="U200" s="44" t="s">
        <v>45</v>
      </c>
      <c r="V200" s="36"/>
      <c r="W200" s="172">
        <f t="shared" si="36"/>
        <v>0</v>
      </c>
      <c r="X200" s="172">
        <v>2.5499999999999998E-2</v>
      </c>
      <c r="Y200" s="172">
        <f t="shared" si="37"/>
        <v>0.1275</v>
      </c>
      <c r="Z200" s="172">
        <v>0</v>
      </c>
      <c r="AA200" s="173">
        <f t="shared" si="38"/>
        <v>0</v>
      </c>
      <c r="AR200" s="19" t="s">
        <v>311</v>
      </c>
      <c r="AT200" s="19" t="s">
        <v>213</v>
      </c>
      <c r="AU200" s="19" t="s">
        <v>106</v>
      </c>
      <c r="AY200" s="19" t="s">
        <v>188</v>
      </c>
      <c r="BE200" s="114">
        <f t="shared" si="39"/>
        <v>0</v>
      </c>
      <c r="BF200" s="114">
        <f t="shared" si="40"/>
        <v>0</v>
      </c>
      <c r="BG200" s="114">
        <f t="shared" si="41"/>
        <v>0</v>
      </c>
      <c r="BH200" s="114">
        <f t="shared" si="42"/>
        <v>0</v>
      </c>
      <c r="BI200" s="114">
        <f t="shared" si="43"/>
        <v>0</v>
      </c>
      <c r="BJ200" s="19" t="s">
        <v>90</v>
      </c>
      <c r="BK200" s="174">
        <f t="shared" si="44"/>
        <v>0</v>
      </c>
      <c r="BL200" s="19" t="s">
        <v>248</v>
      </c>
      <c r="BM200" s="19" t="s">
        <v>1010</v>
      </c>
    </row>
    <row r="201" spans="2:65" s="1" customFormat="1" ht="25.5" customHeight="1" x14ac:dyDescent="0.15">
      <c r="B201" s="137"/>
      <c r="C201" s="166" t="s">
        <v>434</v>
      </c>
      <c r="D201" s="166" t="s">
        <v>189</v>
      </c>
      <c r="E201" s="167" t="s">
        <v>1011</v>
      </c>
      <c r="F201" s="255" t="s">
        <v>1012</v>
      </c>
      <c r="G201" s="255"/>
      <c r="H201" s="255"/>
      <c r="I201" s="255"/>
      <c r="J201" s="168" t="s">
        <v>210</v>
      </c>
      <c r="K201" s="169">
        <v>4</v>
      </c>
      <c r="L201" s="256">
        <v>0</v>
      </c>
      <c r="M201" s="256"/>
      <c r="N201" s="257">
        <f t="shared" si="35"/>
        <v>0</v>
      </c>
      <c r="O201" s="257"/>
      <c r="P201" s="257"/>
      <c r="Q201" s="257"/>
      <c r="R201" s="140"/>
      <c r="T201" s="171" t="s">
        <v>5</v>
      </c>
      <c r="U201" s="44" t="s">
        <v>45</v>
      </c>
      <c r="V201" s="36"/>
      <c r="W201" s="172">
        <f t="shared" si="36"/>
        <v>0</v>
      </c>
      <c r="X201" s="172">
        <v>1.3833475219999999E-3</v>
      </c>
      <c r="Y201" s="172">
        <f t="shared" si="37"/>
        <v>5.5333900879999997E-3</v>
      </c>
      <c r="Z201" s="172">
        <v>0</v>
      </c>
      <c r="AA201" s="173">
        <f t="shared" si="38"/>
        <v>0</v>
      </c>
      <c r="AR201" s="19" t="s">
        <v>248</v>
      </c>
      <c r="AT201" s="19" t="s">
        <v>189</v>
      </c>
      <c r="AU201" s="19" t="s">
        <v>106</v>
      </c>
      <c r="AY201" s="19" t="s">
        <v>188</v>
      </c>
      <c r="BE201" s="114">
        <f t="shared" si="39"/>
        <v>0</v>
      </c>
      <c r="BF201" s="114">
        <f t="shared" si="40"/>
        <v>0</v>
      </c>
      <c r="BG201" s="114">
        <f t="shared" si="41"/>
        <v>0</v>
      </c>
      <c r="BH201" s="114">
        <f t="shared" si="42"/>
        <v>0</v>
      </c>
      <c r="BI201" s="114">
        <f t="shared" si="43"/>
        <v>0</v>
      </c>
      <c r="BJ201" s="19" t="s">
        <v>90</v>
      </c>
      <c r="BK201" s="174">
        <f t="shared" si="44"/>
        <v>0</v>
      </c>
      <c r="BL201" s="19" t="s">
        <v>248</v>
      </c>
      <c r="BM201" s="19" t="s">
        <v>1013</v>
      </c>
    </row>
    <row r="202" spans="2:65" s="1" customFormat="1" ht="25.5" customHeight="1" x14ac:dyDescent="0.15">
      <c r="B202" s="137"/>
      <c r="C202" s="175" t="s">
        <v>438</v>
      </c>
      <c r="D202" s="175" t="s">
        <v>213</v>
      </c>
      <c r="E202" s="176" t="s">
        <v>1014</v>
      </c>
      <c r="F202" s="258" t="s">
        <v>1015</v>
      </c>
      <c r="G202" s="258"/>
      <c r="H202" s="258"/>
      <c r="I202" s="258"/>
      <c r="J202" s="177" t="s">
        <v>210</v>
      </c>
      <c r="K202" s="178">
        <v>4</v>
      </c>
      <c r="L202" s="259">
        <v>0</v>
      </c>
      <c r="M202" s="259"/>
      <c r="N202" s="260">
        <f t="shared" si="35"/>
        <v>0</v>
      </c>
      <c r="O202" s="257"/>
      <c r="P202" s="257"/>
      <c r="Q202" s="257"/>
      <c r="R202" s="140"/>
      <c r="T202" s="171" t="s">
        <v>5</v>
      </c>
      <c r="U202" s="44" t="s">
        <v>45</v>
      </c>
      <c r="V202" s="36"/>
      <c r="W202" s="172">
        <f t="shared" si="36"/>
        <v>0</v>
      </c>
      <c r="X202" s="172">
        <v>1.0800000000000001E-2</v>
      </c>
      <c r="Y202" s="172">
        <f t="shared" si="37"/>
        <v>4.3200000000000002E-2</v>
      </c>
      <c r="Z202" s="172">
        <v>0</v>
      </c>
      <c r="AA202" s="173">
        <f t="shared" si="38"/>
        <v>0</v>
      </c>
      <c r="AR202" s="19" t="s">
        <v>311</v>
      </c>
      <c r="AT202" s="19" t="s">
        <v>213</v>
      </c>
      <c r="AU202" s="19" t="s">
        <v>106</v>
      </c>
      <c r="AY202" s="19" t="s">
        <v>188</v>
      </c>
      <c r="BE202" s="114">
        <f t="shared" si="39"/>
        <v>0</v>
      </c>
      <c r="BF202" s="114">
        <f t="shared" si="40"/>
        <v>0</v>
      </c>
      <c r="BG202" s="114">
        <f t="shared" si="41"/>
        <v>0</v>
      </c>
      <c r="BH202" s="114">
        <f t="shared" si="42"/>
        <v>0</v>
      </c>
      <c r="BI202" s="114">
        <f t="shared" si="43"/>
        <v>0</v>
      </c>
      <c r="BJ202" s="19" t="s">
        <v>90</v>
      </c>
      <c r="BK202" s="174">
        <f t="shared" si="44"/>
        <v>0</v>
      </c>
      <c r="BL202" s="19" t="s">
        <v>248</v>
      </c>
      <c r="BM202" s="19" t="s">
        <v>1016</v>
      </c>
    </row>
    <row r="203" spans="2:65" s="1" customFormat="1" ht="38.25" customHeight="1" x14ac:dyDescent="0.15">
      <c r="B203" s="137"/>
      <c r="C203" s="166" t="s">
        <v>442</v>
      </c>
      <c r="D203" s="166" t="s">
        <v>189</v>
      </c>
      <c r="E203" s="167" t="s">
        <v>1017</v>
      </c>
      <c r="F203" s="255" t="s">
        <v>1018</v>
      </c>
      <c r="G203" s="255"/>
      <c r="H203" s="255"/>
      <c r="I203" s="255"/>
      <c r="J203" s="168" t="s">
        <v>210</v>
      </c>
      <c r="K203" s="169">
        <v>4</v>
      </c>
      <c r="L203" s="256">
        <v>0</v>
      </c>
      <c r="M203" s="256"/>
      <c r="N203" s="257">
        <f t="shared" si="35"/>
        <v>0</v>
      </c>
      <c r="O203" s="257"/>
      <c r="P203" s="257"/>
      <c r="Q203" s="257"/>
      <c r="R203" s="140"/>
      <c r="T203" s="171" t="s">
        <v>5</v>
      </c>
      <c r="U203" s="44" t="s">
        <v>45</v>
      </c>
      <c r="V203" s="36"/>
      <c r="W203" s="172">
        <f t="shared" si="36"/>
        <v>0</v>
      </c>
      <c r="X203" s="172">
        <v>4.0000000000000003E-5</v>
      </c>
      <c r="Y203" s="172">
        <f t="shared" si="37"/>
        <v>1.6000000000000001E-4</v>
      </c>
      <c r="Z203" s="172">
        <v>0</v>
      </c>
      <c r="AA203" s="173">
        <f t="shared" si="38"/>
        <v>0</v>
      </c>
      <c r="AR203" s="19" t="s">
        <v>248</v>
      </c>
      <c r="AT203" s="19" t="s">
        <v>189</v>
      </c>
      <c r="AU203" s="19" t="s">
        <v>106</v>
      </c>
      <c r="AY203" s="19" t="s">
        <v>188</v>
      </c>
      <c r="BE203" s="114">
        <f t="shared" si="39"/>
        <v>0</v>
      </c>
      <c r="BF203" s="114">
        <f t="shared" si="40"/>
        <v>0</v>
      </c>
      <c r="BG203" s="114">
        <f t="shared" si="41"/>
        <v>0</v>
      </c>
      <c r="BH203" s="114">
        <f t="shared" si="42"/>
        <v>0</v>
      </c>
      <c r="BI203" s="114">
        <f t="shared" si="43"/>
        <v>0</v>
      </c>
      <c r="BJ203" s="19" t="s">
        <v>90</v>
      </c>
      <c r="BK203" s="174">
        <f t="shared" si="44"/>
        <v>0</v>
      </c>
      <c r="BL203" s="19" t="s">
        <v>248</v>
      </c>
      <c r="BM203" s="19" t="s">
        <v>1019</v>
      </c>
    </row>
    <row r="204" spans="2:65" s="1" customFormat="1" ht="25.5" customHeight="1" x14ac:dyDescent="0.15">
      <c r="B204" s="137"/>
      <c r="C204" s="175" t="s">
        <v>446</v>
      </c>
      <c r="D204" s="175" t="s">
        <v>213</v>
      </c>
      <c r="E204" s="176" t="s">
        <v>1020</v>
      </c>
      <c r="F204" s="258" t="s">
        <v>1021</v>
      </c>
      <c r="G204" s="258"/>
      <c r="H204" s="258"/>
      <c r="I204" s="258"/>
      <c r="J204" s="177" t="s">
        <v>210</v>
      </c>
      <c r="K204" s="178">
        <v>4</v>
      </c>
      <c r="L204" s="259">
        <v>0</v>
      </c>
      <c r="M204" s="259"/>
      <c r="N204" s="260">
        <f t="shared" si="35"/>
        <v>0</v>
      </c>
      <c r="O204" s="257"/>
      <c r="P204" s="257"/>
      <c r="Q204" s="257"/>
      <c r="R204" s="140"/>
      <c r="T204" s="171" t="s">
        <v>5</v>
      </c>
      <c r="U204" s="44" t="s">
        <v>45</v>
      </c>
      <c r="V204" s="36"/>
      <c r="W204" s="172">
        <f t="shared" si="36"/>
        <v>0</v>
      </c>
      <c r="X204" s="172">
        <v>6.4999999999999997E-3</v>
      </c>
      <c r="Y204" s="172">
        <f t="shared" si="37"/>
        <v>2.5999999999999999E-2</v>
      </c>
      <c r="Z204" s="172">
        <v>0</v>
      </c>
      <c r="AA204" s="173">
        <f t="shared" si="38"/>
        <v>0</v>
      </c>
      <c r="AR204" s="19" t="s">
        <v>311</v>
      </c>
      <c r="AT204" s="19" t="s">
        <v>213</v>
      </c>
      <c r="AU204" s="19" t="s">
        <v>106</v>
      </c>
      <c r="AY204" s="19" t="s">
        <v>188</v>
      </c>
      <c r="BE204" s="114">
        <f t="shared" si="39"/>
        <v>0</v>
      </c>
      <c r="BF204" s="114">
        <f t="shared" si="40"/>
        <v>0</v>
      </c>
      <c r="BG204" s="114">
        <f t="shared" si="41"/>
        <v>0</v>
      </c>
      <c r="BH204" s="114">
        <f t="shared" si="42"/>
        <v>0</v>
      </c>
      <c r="BI204" s="114">
        <f t="shared" si="43"/>
        <v>0</v>
      </c>
      <c r="BJ204" s="19" t="s">
        <v>90</v>
      </c>
      <c r="BK204" s="174">
        <f t="shared" si="44"/>
        <v>0</v>
      </c>
      <c r="BL204" s="19" t="s">
        <v>248</v>
      </c>
      <c r="BM204" s="19" t="s">
        <v>1022</v>
      </c>
    </row>
    <row r="205" spans="2:65" s="1" customFormat="1" ht="25.5" customHeight="1" x14ac:dyDescent="0.15">
      <c r="B205" s="137"/>
      <c r="C205" s="166" t="s">
        <v>450</v>
      </c>
      <c r="D205" s="166" t="s">
        <v>189</v>
      </c>
      <c r="E205" s="167" t="s">
        <v>1023</v>
      </c>
      <c r="F205" s="255" t="s">
        <v>1024</v>
      </c>
      <c r="G205" s="255"/>
      <c r="H205" s="255"/>
      <c r="I205" s="255"/>
      <c r="J205" s="168" t="s">
        <v>210</v>
      </c>
      <c r="K205" s="169">
        <v>2</v>
      </c>
      <c r="L205" s="256">
        <v>0</v>
      </c>
      <c r="M205" s="256"/>
      <c r="N205" s="257">
        <f t="shared" si="35"/>
        <v>0</v>
      </c>
      <c r="O205" s="257"/>
      <c r="P205" s="257"/>
      <c r="Q205" s="257"/>
      <c r="R205" s="140"/>
      <c r="T205" s="171" t="s">
        <v>5</v>
      </c>
      <c r="U205" s="44" t="s">
        <v>45</v>
      </c>
      <c r="V205" s="36"/>
      <c r="W205" s="172">
        <f t="shared" si="36"/>
        <v>0</v>
      </c>
      <c r="X205" s="172">
        <v>3.6999999999999999E-4</v>
      </c>
      <c r="Y205" s="172">
        <f t="shared" si="37"/>
        <v>7.3999999999999999E-4</v>
      </c>
      <c r="Z205" s="172">
        <v>0</v>
      </c>
      <c r="AA205" s="173">
        <f t="shared" si="38"/>
        <v>0</v>
      </c>
      <c r="AR205" s="19" t="s">
        <v>248</v>
      </c>
      <c r="AT205" s="19" t="s">
        <v>189</v>
      </c>
      <c r="AU205" s="19" t="s">
        <v>106</v>
      </c>
      <c r="AY205" s="19" t="s">
        <v>188</v>
      </c>
      <c r="BE205" s="114">
        <f t="shared" si="39"/>
        <v>0</v>
      </c>
      <c r="BF205" s="114">
        <f t="shared" si="40"/>
        <v>0</v>
      </c>
      <c r="BG205" s="114">
        <f t="shared" si="41"/>
        <v>0</v>
      </c>
      <c r="BH205" s="114">
        <f t="shared" si="42"/>
        <v>0</v>
      </c>
      <c r="BI205" s="114">
        <f t="shared" si="43"/>
        <v>0</v>
      </c>
      <c r="BJ205" s="19" t="s">
        <v>90</v>
      </c>
      <c r="BK205" s="174">
        <f t="shared" si="44"/>
        <v>0</v>
      </c>
      <c r="BL205" s="19" t="s">
        <v>248</v>
      </c>
      <c r="BM205" s="19" t="s">
        <v>1025</v>
      </c>
    </row>
    <row r="206" spans="2:65" s="1" customFormat="1" ht="16.5" customHeight="1" x14ac:dyDescent="0.15">
      <c r="B206" s="137"/>
      <c r="C206" s="175" t="s">
        <v>454</v>
      </c>
      <c r="D206" s="175" t="s">
        <v>213</v>
      </c>
      <c r="E206" s="176" t="s">
        <v>1026</v>
      </c>
      <c r="F206" s="258" t="s">
        <v>1027</v>
      </c>
      <c r="G206" s="258"/>
      <c r="H206" s="258"/>
      <c r="I206" s="258"/>
      <c r="J206" s="177" t="s">
        <v>210</v>
      </c>
      <c r="K206" s="178">
        <v>2</v>
      </c>
      <c r="L206" s="259">
        <v>0</v>
      </c>
      <c r="M206" s="259"/>
      <c r="N206" s="260">
        <f t="shared" si="35"/>
        <v>0</v>
      </c>
      <c r="O206" s="257"/>
      <c r="P206" s="257"/>
      <c r="Q206" s="257"/>
      <c r="R206" s="140"/>
      <c r="T206" s="171" t="s">
        <v>5</v>
      </c>
      <c r="U206" s="44" t="s">
        <v>45</v>
      </c>
      <c r="V206" s="36"/>
      <c r="W206" s="172">
        <f t="shared" si="36"/>
        <v>0</v>
      </c>
      <c r="X206" s="172">
        <v>2.8000000000000001E-2</v>
      </c>
      <c r="Y206" s="172">
        <f t="shared" si="37"/>
        <v>5.6000000000000001E-2</v>
      </c>
      <c r="Z206" s="172">
        <v>0</v>
      </c>
      <c r="AA206" s="173">
        <f t="shared" si="38"/>
        <v>0</v>
      </c>
      <c r="AR206" s="19" t="s">
        <v>311</v>
      </c>
      <c r="AT206" s="19" t="s">
        <v>213</v>
      </c>
      <c r="AU206" s="19" t="s">
        <v>106</v>
      </c>
      <c r="AY206" s="19" t="s">
        <v>188</v>
      </c>
      <c r="BE206" s="114">
        <f t="shared" si="39"/>
        <v>0</v>
      </c>
      <c r="BF206" s="114">
        <f t="shared" si="40"/>
        <v>0</v>
      </c>
      <c r="BG206" s="114">
        <f t="shared" si="41"/>
        <v>0</v>
      </c>
      <c r="BH206" s="114">
        <f t="shared" si="42"/>
        <v>0</v>
      </c>
      <c r="BI206" s="114">
        <f t="shared" si="43"/>
        <v>0</v>
      </c>
      <c r="BJ206" s="19" t="s">
        <v>90</v>
      </c>
      <c r="BK206" s="174">
        <f t="shared" si="44"/>
        <v>0</v>
      </c>
      <c r="BL206" s="19" t="s">
        <v>248</v>
      </c>
      <c r="BM206" s="19" t="s">
        <v>1028</v>
      </c>
    </row>
    <row r="207" spans="2:65" s="1" customFormat="1" ht="25.5" customHeight="1" x14ac:dyDescent="0.15">
      <c r="B207" s="137"/>
      <c r="C207" s="166" t="s">
        <v>458</v>
      </c>
      <c r="D207" s="166" t="s">
        <v>189</v>
      </c>
      <c r="E207" s="167" t="s">
        <v>1029</v>
      </c>
      <c r="F207" s="255" t="s">
        <v>1030</v>
      </c>
      <c r="G207" s="255"/>
      <c r="H207" s="255"/>
      <c r="I207" s="255"/>
      <c r="J207" s="168" t="s">
        <v>210</v>
      </c>
      <c r="K207" s="169">
        <v>1</v>
      </c>
      <c r="L207" s="256">
        <v>0</v>
      </c>
      <c r="M207" s="256"/>
      <c r="N207" s="257">
        <f t="shared" si="35"/>
        <v>0</v>
      </c>
      <c r="O207" s="257"/>
      <c r="P207" s="257"/>
      <c r="Q207" s="257"/>
      <c r="R207" s="140"/>
      <c r="T207" s="171" t="s">
        <v>5</v>
      </c>
      <c r="U207" s="44" t="s">
        <v>45</v>
      </c>
      <c r="V207" s="36"/>
      <c r="W207" s="172">
        <f t="shared" si="36"/>
        <v>0</v>
      </c>
      <c r="X207" s="172">
        <v>2.5000000000000001E-4</v>
      </c>
      <c r="Y207" s="172">
        <f t="shared" si="37"/>
        <v>2.5000000000000001E-4</v>
      </c>
      <c r="Z207" s="172">
        <v>0</v>
      </c>
      <c r="AA207" s="173">
        <f t="shared" si="38"/>
        <v>0</v>
      </c>
      <c r="AR207" s="19" t="s">
        <v>248</v>
      </c>
      <c r="AT207" s="19" t="s">
        <v>189</v>
      </c>
      <c r="AU207" s="19" t="s">
        <v>106</v>
      </c>
      <c r="AY207" s="19" t="s">
        <v>188</v>
      </c>
      <c r="BE207" s="114">
        <f t="shared" si="39"/>
        <v>0</v>
      </c>
      <c r="BF207" s="114">
        <f t="shared" si="40"/>
        <v>0</v>
      </c>
      <c r="BG207" s="114">
        <f t="shared" si="41"/>
        <v>0</v>
      </c>
      <c r="BH207" s="114">
        <f t="shared" si="42"/>
        <v>0</v>
      </c>
      <c r="BI207" s="114">
        <f t="shared" si="43"/>
        <v>0</v>
      </c>
      <c r="BJ207" s="19" t="s">
        <v>90</v>
      </c>
      <c r="BK207" s="174">
        <f t="shared" si="44"/>
        <v>0</v>
      </c>
      <c r="BL207" s="19" t="s">
        <v>248</v>
      </c>
      <c r="BM207" s="19" t="s">
        <v>1031</v>
      </c>
    </row>
    <row r="208" spans="2:65" s="1" customFormat="1" ht="25.5" customHeight="1" x14ac:dyDescent="0.15">
      <c r="B208" s="137"/>
      <c r="C208" s="175" t="s">
        <v>337</v>
      </c>
      <c r="D208" s="175" t="s">
        <v>213</v>
      </c>
      <c r="E208" s="176" t="s">
        <v>1032</v>
      </c>
      <c r="F208" s="258" t="s">
        <v>1033</v>
      </c>
      <c r="G208" s="258"/>
      <c r="H208" s="258"/>
      <c r="I208" s="258"/>
      <c r="J208" s="177" t="s">
        <v>210</v>
      </c>
      <c r="K208" s="178">
        <v>1</v>
      </c>
      <c r="L208" s="259">
        <v>0</v>
      </c>
      <c r="M208" s="259"/>
      <c r="N208" s="260">
        <f t="shared" si="35"/>
        <v>0</v>
      </c>
      <c r="O208" s="257"/>
      <c r="P208" s="257"/>
      <c r="Q208" s="257"/>
      <c r="R208" s="140"/>
      <c r="T208" s="171" t="s">
        <v>5</v>
      </c>
      <c r="U208" s="44" t="s">
        <v>45</v>
      </c>
      <c r="V208" s="36"/>
      <c r="W208" s="172">
        <f t="shared" si="36"/>
        <v>0</v>
      </c>
      <c r="X208" s="172">
        <v>0.01</v>
      </c>
      <c r="Y208" s="172">
        <f t="shared" si="37"/>
        <v>0.01</v>
      </c>
      <c r="Z208" s="172">
        <v>0</v>
      </c>
      <c r="AA208" s="173">
        <f t="shared" si="38"/>
        <v>0</v>
      </c>
      <c r="AR208" s="19" t="s">
        <v>311</v>
      </c>
      <c r="AT208" s="19" t="s">
        <v>213</v>
      </c>
      <c r="AU208" s="19" t="s">
        <v>106</v>
      </c>
      <c r="AY208" s="19" t="s">
        <v>188</v>
      </c>
      <c r="BE208" s="114">
        <f t="shared" si="39"/>
        <v>0</v>
      </c>
      <c r="BF208" s="114">
        <f t="shared" si="40"/>
        <v>0</v>
      </c>
      <c r="BG208" s="114">
        <f t="shared" si="41"/>
        <v>0</v>
      </c>
      <c r="BH208" s="114">
        <f t="shared" si="42"/>
        <v>0</v>
      </c>
      <c r="BI208" s="114">
        <f t="shared" si="43"/>
        <v>0</v>
      </c>
      <c r="BJ208" s="19" t="s">
        <v>90</v>
      </c>
      <c r="BK208" s="174">
        <f t="shared" si="44"/>
        <v>0</v>
      </c>
      <c r="BL208" s="19" t="s">
        <v>248</v>
      </c>
      <c r="BM208" s="19" t="s">
        <v>1034</v>
      </c>
    </row>
    <row r="209" spans="2:65" s="1" customFormat="1" ht="16.5" customHeight="1" x14ac:dyDescent="0.15">
      <c r="B209" s="137"/>
      <c r="C209" s="166" t="s">
        <v>465</v>
      </c>
      <c r="D209" s="166" t="s">
        <v>189</v>
      </c>
      <c r="E209" s="167" t="s">
        <v>1035</v>
      </c>
      <c r="F209" s="255" t="s">
        <v>1036</v>
      </c>
      <c r="G209" s="255"/>
      <c r="H209" s="255"/>
      <c r="I209" s="255"/>
      <c r="J209" s="168" t="s">
        <v>210</v>
      </c>
      <c r="K209" s="169">
        <v>1</v>
      </c>
      <c r="L209" s="256">
        <v>0</v>
      </c>
      <c r="M209" s="256"/>
      <c r="N209" s="257">
        <f t="shared" si="35"/>
        <v>0</v>
      </c>
      <c r="O209" s="257"/>
      <c r="P209" s="257"/>
      <c r="Q209" s="257"/>
      <c r="R209" s="140"/>
      <c r="T209" s="171" t="s">
        <v>5</v>
      </c>
      <c r="U209" s="44" t="s">
        <v>45</v>
      </c>
      <c r="V209" s="36"/>
      <c r="W209" s="172">
        <f t="shared" si="36"/>
        <v>0</v>
      </c>
      <c r="X209" s="172">
        <v>6.5381200000000003E-4</v>
      </c>
      <c r="Y209" s="172">
        <f t="shared" si="37"/>
        <v>6.5381200000000003E-4</v>
      </c>
      <c r="Z209" s="172">
        <v>0</v>
      </c>
      <c r="AA209" s="173">
        <f t="shared" si="38"/>
        <v>0</v>
      </c>
      <c r="AR209" s="19" t="s">
        <v>248</v>
      </c>
      <c r="AT209" s="19" t="s">
        <v>189</v>
      </c>
      <c r="AU209" s="19" t="s">
        <v>106</v>
      </c>
      <c r="AY209" s="19" t="s">
        <v>188</v>
      </c>
      <c r="BE209" s="114">
        <f t="shared" si="39"/>
        <v>0</v>
      </c>
      <c r="BF209" s="114">
        <f t="shared" si="40"/>
        <v>0</v>
      </c>
      <c r="BG209" s="114">
        <f t="shared" si="41"/>
        <v>0</v>
      </c>
      <c r="BH209" s="114">
        <f t="shared" si="42"/>
        <v>0</v>
      </c>
      <c r="BI209" s="114">
        <f t="shared" si="43"/>
        <v>0</v>
      </c>
      <c r="BJ209" s="19" t="s">
        <v>90</v>
      </c>
      <c r="BK209" s="174">
        <f t="shared" si="44"/>
        <v>0</v>
      </c>
      <c r="BL209" s="19" t="s">
        <v>248</v>
      </c>
      <c r="BM209" s="19" t="s">
        <v>1037</v>
      </c>
    </row>
    <row r="210" spans="2:65" s="1" customFormat="1" ht="25.5" customHeight="1" x14ac:dyDescent="0.15">
      <c r="B210" s="137"/>
      <c r="C210" s="175" t="s">
        <v>341</v>
      </c>
      <c r="D210" s="175" t="s">
        <v>213</v>
      </c>
      <c r="E210" s="176" t="s">
        <v>1038</v>
      </c>
      <c r="F210" s="258" t="s">
        <v>1039</v>
      </c>
      <c r="G210" s="258"/>
      <c r="H210" s="258"/>
      <c r="I210" s="258"/>
      <c r="J210" s="177" t="s">
        <v>210</v>
      </c>
      <c r="K210" s="178">
        <v>1</v>
      </c>
      <c r="L210" s="259">
        <v>0</v>
      </c>
      <c r="M210" s="259"/>
      <c r="N210" s="260">
        <f t="shared" si="35"/>
        <v>0</v>
      </c>
      <c r="O210" s="257"/>
      <c r="P210" s="257"/>
      <c r="Q210" s="257"/>
      <c r="R210" s="140"/>
      <c r="T210" s="171" t="s">
        <v>5</v>
      </c>
      <c r="U210" s="44" t="s">
        <v>45</v>
      </c>
      <c r="V210" s="36"/>
      <c r="W210" s="172">
        <f t="shared" si="36"/>
        <v>0</v>
      </c>
      <c r="X210" s="172">
        <v>1.2999999999999999E-3</v>
      </c>
      <c r="Y210" s="172">
        <f t="shared" si="37"/>
        <v>1.2999999999999999E-3</v>
      </c>
      <c r="Z210" s="172">
        <v>0</v>
      </c>
      <c r="AA210" s="173">
        <f t="shared" si="38"/>
        <v>0</v>
      </c>
      <c r="AR210" s="19" t="s">
        <v>311</v>
      </c>
      <c r="AT210" s="19" t="s">
        <v>213</v>
      </c>
      <c r="AU210" s="19" t="s">
        <v>106</v>
      </c>
      <c r="AY210" s="19" t="s">
        <v>188</v>
      </c>
      <c r="BE210" s="114">
        <f t="shared" si="39"/>
        <v>0</v>
      </c>
      <c r="BF210" s="114">
        <f t="shared" si="40"/>
        <v>0</v>
      </c>
      <c r="BG210" s="114">
        <f t="shared" si="41"/>
        <v>0</v>
      </c>
      <c r="BH210" s="114">
        <f t="shared" si="42"/>
        <v>0</v>
      </c>
      <c r="BI210" s="114">
        <f t="shared" si="43"/>
        <v>0</v>
      </c>
      <c r="BJ210" s="19" t="s">
        <v>90</v>
      </c>
      <c r="BK210" s="174">
        <f t="shared" si="44"/>
        <v>0</v>
      </c>
      <c r="BL210" s="19" t="s">
        <v>248</v>
      </c>
      <c r="BM210" s="19" t="s">
        <v>1040</v>
      </c>
    </row>
    <row r="211" spans="2:65" s="1" customFormat="1" ht="16.5" customHeight="1" x14ac:dyDescent="0.15">
      <c r="B211" s="137"/>
      <c r="C211" s="166" t="s">
        <v>472</v>
      </c>
      <c r="D211" s="166" t="s">
        <v>189</v>
      </c>
      <c r="E211" s="167" t="s">
        <v>1041</v>
      </c>
      <c r="F211" s="255" t="s">
        <v>1042</v>
      </c>
      <c r="G211" s="255"/>
      <c r="H211" s="255"/>
      <c r="I211" s="255"/>
      <c r="J211" s="168" t="s">
        <v>210</v>
      </c>
      <c r="K211" s="169">
        <v>1</v>
      </c>
      <c r="L211" s="256">
        <v>0</v>
      </c>
      <c r="M211" s="256"/>
      <c r="N211" s="257">
        <f t="shared" si="35"/>
        <v>0</v>
      </c>
      <c r="O211" s="257"/>
      <c r="P211" s="257"/>
      <c r="Q211" s="257"/>
      <c r="R211" s="140"/>
      <c r="T211" s="171" t="s">
        <v>5</v>
      </c>
      <c r="U211" s="44" t="s">
        <v>45</v>
      </c>
      <c r="V211" s="36"/>
      <c r="W211" s="172">
        <f t="shared" si="36"/>
        <v>0</v>
      </c>
      <c r="X211" s="172">
        <v>1.2E-4</v>
      </c>
      <c r="Y211" s="172">
        <f t="shared" si="37"/>
        <v>1.2E-4</v>
      </c>
      <c r="Z211" s="172">
        <v>0</v>
      </c>
      <c r="AA211" s="173">
        <f t="shared" si="38"/>
        <v>0</v>
      </c>
      <c r="AR211" s="19" t="s">
        <v>248</v>
      </c>
      <c r="AT211" s="19" t="s">
        <v>189</v>
      </c>
      <c r="AU211" s="19" t="s">
        <v>106</v>
      </c>
      <c r="AY211" s="19" t="s">
        <v>188</v>
      </c>
      <c r="BE211" s="114">
        <f t="shared" si="39"/>
        <v>0</v>
      </c>
      <c r="BF211" s="114">
        <f t="shared" si="40"/>
        <v>0</v>
      </c>
      <c r="BG211" s="114">
        <f t="shared" si="41"/>
        <v>0</v>
      </c>
      <c r="BH211" s="114">
        <f t="shared" si="42"/>
        <v>0</v>
      </c>
      <c r="BI211" s="114">
        <f t="shared" si="43"/>
        <v>0</v>
      </c>
      <c r="BJ211" s="19" t="s">
        <v>90</v>
      </c>
      <c r="BK211" s="174">
        <f t="shared" si="44"/>
        <v>0</v>
      </c>
      <c r="BL211" s="19" t="s">
        <v>248</v>
      </c>
      <c r="BM211" s="19" t="s">
        <v>1043</v>
      </c>
    </row>
    <row r="212" spans="2:65" s="1" customFormat="1" ht="25.5" customHeight="1" x14ac:dyDescent="0.15">
      <c r="B212" s="137"/>
      <c r="C212" s="175" t="s">
        <v>476</v>
      </c>
      <c r="D212" s="175" t="s">
        <v>213</v>
      </c>
      <c r="E212" s="176" t="s">
        <v>1044</v>
      </c>
      <c r="F212" s="258" t="s">
        <v>1045</v>
      </c>
      <c r="G212" s="258"/>
      <c r="H212" s="258"/>
      <c r="I212" s="258"/>
      <c r="J212" s="177" t="s">
        <v>210</v>
      </c>
      <c r="K212" s="178">
        <v>1</v>
      </c>
      <c r="L212" s="259">
        <v>0</v>
      </c>
      <c r="M212" s="259"/>
      <c r="N212" s="260">
        <f t="shared" si="35"/>
        <v>0</v>
      </c>
      <c r="O212" s="257"/>
      <c r="P212" s="257"/>
      <c r="Q212" s="257"/>
      <c r="R212" s="140"/>
      <c r="T212" s="171" t="s">
        <v>5</v>
      </c>
      <c r="U212" s="44" t="s">
        <v>45</v>
      </c>
      <c r="V212" s="36"/>
      <c r="W212" s="172">
        <f t="shared" si="36"/>
        <v>0</v>
      </c>
      <c r="X212" s="172">
        <v>1.0399999999999999E-3</v>
      </c>
      <c r="Y212" s="172">
        <f t="shared" si="37"/>
        <v>1.0399999999999999E-3</v>
      </c>
      <c r="Z212" s="172">
        <v>0</v>
      </c>
      <c r="AA212" s="173">
        <f t="shared" si="38"/>
        <v>0</v>
      </c>
      <c r="AR212" s="19" t="s">
        <v>311</v>
      </c>
      <c r="AT212" s="19" t="s">
        <v>213</v>
      </c>
      <c r="AU212" s="19" t="s">
        <v>106</v>
      </c>
      <c r="AY212" s="19" t="s">
        <v>188</v>
      </c>
      <c r="BE212" s="114">
        <f t="shared" si="39"/>
        <v>0</v>
      </c>
      <c r="BF212" s="114">
        <f t="shared" si="40"/>
        <v>0</v>
      </c>
      <c r="BG212" s="114">
        <f t="shared" si="41"/>
        <v>0</v>
      </c>
      <c r="BH212" s="114">
        <f t="shared" si="42"/>
        <v>0</v>
      </c>
      <c r="BI212" s="114">
        <f t="shared" si="43"/>
        <v>0</v>
      </c>
      <c r="BJ212" s="19" t="s">
        <v>90</v>
      </c>
      <c r="BK212" s="174">
        <f t="shared" si="44"/>
        <v>0</v>
      </c>
      <c r="BL212" s="19" t="s">
        <v>248</v>
      </c>
      <c r="BM212" s="19" t="s">
        <v>1046</v>
      </c>
    </row>
    <row r="213" spans="2:65" s="1" customFormat="1" ht="38.25" customHeight="1" x14ac:dyDescent="0.15">
      <c r="B213" s="137"/>
      <c r="C213" s="166" t="s">
        <v>480</v>
      </c>
      <c r="D213" s="166" t="s">
        <v>189</v>
      </c>
      <c r="E213" s="167" t="s">
        <v>1047</v>
      </c>
      <c r="F213" s="255" t="s">
        <v>1048</v>
      </c>
      <c r="G213" s="255"/>
      <c r="H213" s="255"/>
      <c r="I213" s="255"/>
      <c r="J213" s="168" t="s">
        <v>210</v>
      </c>
      <c r="K213" s="169">
        <v>1</v>
      </c>
      <c r="L213" s="256">
        <v>0</v>
      </c>
      <c r="M213" s="256"/>
      <c r="N213" s="257">
        <f t="shared" si="35"/>
        <v>0</v>
      </c>
      <c r="O213" s="257"/>
      <c r="P213" s="257"/>
      <c r="Q213" s="257"/>
      <c r="R213" s="140"/>
      <c r="T213" s="171" t="s">
        <v>5</v>
      </c>
      <c r="U213" s="44" t="s">
        <v>45</v>
      </c>
      <c r="V213" s="36"/>
      <c r="W213" s="172">
        <f t="shared" si="36"/>
        <v>0</v>
      </c>
      <c r="X213" s="172">
        <v>1.0000000000000001E-5</v>
      </c>
      <c r="Y213" s="172">
        <f t="shared" si="37"/>
        <v>1.0000000000000001E-5</v>
      </c>
      <c r="Z213" s="172">
        <v>0</v>
      </c>
      <c r="AA213" s="173">
        <f t="shared" si="38"/>
        <v>0</v>
      </c>
      <c r="AR213" s="19" t="s">
        <v>248</v>
      </c>
      <c r="AT213" s="19" t="s">
        <v>189</v>
      </c>
      <c r="AU213" s="19" t="s">
        <v>106</v>
      </c>
      <c r="AY213" s="19" t="s">
        <v>188</v>
      </c>
      <c r="BE213" s="114">
        <f t="shared" si="39"/>
        <v>0</v>
      </c>
      <c r="BF213" s="114">
        <f t="shared" si="40"/>
        <v>0</v>
      </c>
      <c r="BG213" s="114">
        <f t="shared" si="41"/>
        <v>0</v>
      </c>
      <c r="BH213" s="114">
        <f t="shared" si="42"/>
        <v>0</v>
      </c>
      <c r="BI213" s="114">
        <f t="shared" si="43"/>
        <v>0</v>
      </c>
      <c r="BJ213" s="19" t="s">
        <v>90</v>
      </c>
      <c r="BK213" s="174">
        <f t="shared" si="44"/>
        <v>0</v>
      </c>
      <c r="BL213" s="19" t="s">
        <v>248</v>
      </c>
      <c r="BM213" s="19" t="s">
        <v>1049</v>
      </c>
    </row>
    <row r="214" spans="2:65" s="1" customFormat="1" ht="25.5" customHeight="1" x14ac:dyDescent="0.15">
      <c r="B214" s="137"/>
      <c r="C214" s="175" t="s">
        <v>484</v>
      </c>
      <c r="D214" s="175" t="s">
        <v>213</v>
      </c>
      <c r="E214" s="176" t="s">
        <v>1050</v>
      </c>
      <c r="F214" s="258" t="s">
        <v>1051</v>
      </c>
      <c r="G214" s="258"/>
      <c r="H214" s="258"/>
      <c r="I214" s="258"/>
      <c r="J214" s="177" t="s">
        <v>210</v>
      </c>
      <c r="K214" s="178">
        <v>1</v>
      </c>
      <c r="L214" s="259">
        <v>0</v>
      </c>
      <c r="M214" s="259"/>
      <c r="N214" s="260">
        <f t="shared" si="35"/>
        <v>0</v>
      </c>
      <c r="O214" s="257"/>
      <c r="P214" s="257"/>
      <c r="Q214" s="257"/>
      <c r="R214" s="140"/>
      <c r="T214" s="171" t="s">
        <v>5</v>
      </c>
      <c r="U214" s="44" t="s">
        <v>45</v>
      </c>
      <c r="V214" s="36"/>
      <c r="W214" s="172">
        <f t="shared" si="36"/>
        <v>0</v>
      </c>
      <c r="X214" s="172">
        <v>3.5E-4</v>
      </c>
      <c r="Y214" s="172">
        <f t="shared" si="37"/>
        <v>3.5E-4</v>
      </c>
      <c r="Z214" s="172">
        <v>0</v>
      </c>
      <c r="AA214" s="173">
        <f t="shared" si="38"/>
        <v>0</v>
      </c>
      <c r="AR214" s="19" t="s">
        <v>311</v>
      </c>
      <c r="AT214" s="19" t="s">
        <v>213</v>
      </c>
      <c r="AU214" s="19" t="s">
        <v>106</v>
      </c>
      <c r="AY214" s="19" t="s">
        <v>188</v>
      </c>
      <c r="BE214" s="114">
        <f t="shared" si="39"/>
        <v>0</v>
      </c>
      <c r="BF214" s="114">
        <f t="shared" si="40"/>
        <v>0</v>
      </c>
      <c r="BG214" s="114">
        <f t="shared" si="41"/>
        <v>0</v>
      </c>
      <c r="BH214" s="114">
        <f t="shared" si="42"/>
        <v>0</v>
      </c>
      <c r="BI214" s="114">
        <f t="shared" si="43"/>
        <v>0</v>
      </c>
      <c r="BJ214" s="19" t="s">
        <v>90</v>
      </c>
      <c r="BK214" s="174">
        <f t="shared" si="44"/>
        <v>0</v>
      </c>
      <c r="BL214" s="19" t="s">
        <v>248</v>
      </c>
      <c r="BM214" s="19" t="s">
        <v>1052</v>
      </c>
    </row>
    <row r="215" spans="2:65" s="1" customFormat="1" ht="25.5" customHeight="1" x14ac:dyDescent="0.15">
      <c r="B215" s="137"/>
      <c r="C215" s="166" t="s">
        <v>488</v>
      </c>
      <c r="D215" s="166" t="s">
        <v>189</v>
      </c>
      <c r="E215" s="167" t="s">
        <v>1053</v>
      </c>
      <c r="F215" s="255" t="s">
        <v>1054</v>
      </c>
      <c r="G215" s="255"/>
      <c r="H215" s="255"/>
      <c r="I215" s="255"/>
      <c r="J215" s="168" t="s">
        <v>210</v>
      </c>
      <c r="K215" s="169">
        <v>19</v>
      </c>
      <c r="L215" s="256">
        <v>0</v>
      </c>
      <c r="M215" s="256"/>
      <c r="N215" s="257">
        <f t="shared" si="35"/>
        <v>0</v>
      </c>
      <c r="O215" s="257"/>
      <c r="P215" s="257"/>
      <c r="Q215" s="257"/>
      <c r="R215" s="140"/>
      <c r="T215" s="171" t="s">
        <v>5</v>
      </c>
      <c r="U215" s="44" t="s">
        <v>45</v>
      </c>
      <c r="V215" s="36"/>
      <c r="W215" s="172">
        <f t="shared" si="36"/>
        <v>0</v>
      </c>
      <c r="X215" s="172">
        <v>2.7999999999999998E-4</v>
      </c>
      <c r="Y215" s="172">
        <f t="shared" si="37"/>
        <v>5.3199999999999992E-3</v>
      </c>
      <c r="Z215" s="172">
        <v>0</v>
      </c>
      <c r="AA215" s="173">
        <f t="shared" si="38"/>
        <v>0</v>
      </c>
      <c r="AR215" s="19" t="s">
        <v>248</v>
      </c>
      <c r="AT215" s="19" t="s">
        <v>189</v>
      </c>
      <c r="AU215" s="19" t="s">
        <v>106</v>
      </c>
      <c r="AY215" s="19" t="s">
        <v>188</v>
      </c>
      <c r="BE215" s="114">
        <f t="shared" si="39"/>
        <v>0</v>
      </c>
      <c r="BF215" s="114">
        <f t="shared" si="40"/>
        <v>0</v>
      </c>
      <c r="BG215" s="114">
        <f t="shared" si="41"/>
        <v>0</v>
      </c>
      <c r="BH215" s="114">
        <f t="shared" si="42"/>
        <v>0</v>
      </c>
      <c r="BI215" s="114">
        <f t="shared" si="43"/>
        <v>0</v>
      </c>
      <c r="BJ215" s="19" t="s">
        <v>90</v>
      </c>
      <c r="BK215" s="174">
        <f t="shared" si="44"/>
        <v>0</v>
      </c>
      <c r="BL215" s="19" t="s">
        <v>248</v>
      </c>
      <c r="BM215" s="19" t="s">
        <v>1055</v>
      </c>
    </row>
    <row r="216" spans="2:65" s="1" customFormat="1" ht="16.5" customHeight="1" x14ac:dyDescent="0.15">
      <c r="B216" s="137"/>
      <c r="C216" s="175" t="s">
        <v>492</v>
      </c>
      <c r="D216" s="175" t="s">
        <v>213</v>
      </c>
      <c r="E216" s="176" t="s">
        <v>1056</v>
      </c>
      <c r="F216" s="258" t="s">
        <v>1057</v>
      </c>
      <c r="G216" s="258"/>
      <c r="H216" s="258"/>
      <c r="I216" s="258"/>
      <c r="J216" s="177" t="s">
        <v>210</v>
      </c>
      <c r="K216" s="178">
        <v>19</v>
      </c>
      <c r="L216" s="259">
        <v>0</v>
      </c>
      <c r="M216" s="259"/>
      <c r="N216" s="260">
        <f t="shared" si="35"/>
        <v>0</v>
      </c>
      <c r="O216" s="257"/>
      <c r="P216" s="257"/>
      <c r="Q216" s="257"/>
      <c r="R216" s="140"/>
      <c r="T216" s="171" t="s">
        <v>5</v>
      </c>
      <c r="U216" s="44" t="s">
        <v>45</v>
      </c>
      <c r="V216" s="36"/>
      <c r="W216" s="172">
        <f t="shared" si="36"/>
        <v>0</v>
      </c>
      <c r="X216" s="172">
        <v>2.7E-4</v>
      </c>
      <c r="Y216" s="172">
        <f t="shared" si="37"/>
        <v>5.13E-3</v>
      </c>
      <c r="Z216" s="172">
        <v>0</v>
      </c>
      <c r="AA216" s="173">
        <f t="shared" si="38"/>
        <v>0</v>
      </c>
      <c r="AR216" s="19" t="s">
        <v>311</v>
      </c>
      <c r="AT216" s="19" t="s">
        <v>213</v>
      </c>
      <c r="AU216" s="19" t="s">
        <v>106</v>
      </c>
      <c r="AY216" s="19" t="s">
        <v>188</v>
      </c>
      <c r="BE216" s="114">
        <f t="shared" si="39"/>
        <v>0</v>
      </c>
      <c r="BF216" s="114">
        <f t="shared" si="40"/>
        <v>0</v>
      </c>
      <c r="BG216" s="114">
        <f t="shared" si="41"/>
        <v>0</v>
      </c>
      <c r="BH216" s="114">
        <f t="shared" si="42"/>
        <v>0</v>
      </c>
      <c r="BI216" s="114">
        <f t="shared" si="43"/>
        <v>0</v>
      </c>
      <c r="BJ216" s="19" t="s">
        <v>90</v>
      </c>
      <c r="BK216" s="174">
        <f t="shared" si="44"/>
        <v>0</v>
      </c>
      <c r="BL216" s="19" t="s">
        <v>248</v>
      </c>
      <c r="BM216" s="19" t="s">
        <v>1058</v>
      </c>
    </row>
    <row r="217" spans="2:65" s="1" customFormat="1" ht="25.5" customHeight="1" x14ac:dyDescent="0.15">
      <c r="B217" s="137"/>
      <c r="C217" s="166" t="s">
        <v>496</v>
      </c>
      <c r="D217" s="166" t="s">
        <v>189</v>
      </c>
      <c r="E217" s="167" t="s">
        <v>1059</v>
      </c>
      <c r="F217" s="255" t="s">
        <v>1060</v>
      </c>
      <c r="G217" s="255"/>
      <c r="H217" s="255"/>
      <c r="I217" s="255"/>
      <c r="J217" s="168" t="s">
        <v>210</v>
      </c>
      <c r="K217" s="169">
        <v>1</v>
      </c>
      <c r="L217" s="256">
        <v>0</v>
      </c>
      <c r="M217" s="256"/>
      <c r="N217" s="257">
        <f t="shared" si="35"/>
        <v>0</v>
      </c>
      <c r="O217" s="257"/>
      <c r="P217" s="257"/>
      <c r="Q217" s="257"/>
      <c r="R217" s="140"/>
      <c r="T217" s="171" t="s">
        <v>5</v>
      </c>
      <c r="U217" s="44" t="s">
        <v>45</v>
      </c>
      <c r="V217" s="36"/>
      <c r="W217" s="172">
        <f t="shared" si="36"/>
        <v>0</v>
      </c>
      <c r="X217" s="172">
        <v>6.6E-4</v>
      </c>
      <c r="Y217" s="172">
        <f t="shared" si="37"/>
        <v>6.6E-4</v>
      </c>
      <c r="Z217" s="172">
        <v>0</v>
      </c>
      <c r="AA217" s="173">
        <f t="shared" si="38"/>
        <v>0</v>
      </c>
      <c r="AR217" s="19" t="s">
        <v>248</v>
      </c>
      <c r="AT217" s="19" t="s">
        <v>189</v>
      </c>
      <c r="AU217" s="19" t="s">
        <v>106</v>
      </c>
      <c r="AY217" s="19" t="s">
        <v>188</v>
      </c>
      <c r="BE217" s="114">
        <f t="shared" si="39"/>
        <v>0</v>
      </c>
      <c r="BF217" s="114">
        <f t="shared" si="40"/>
        <v>0</v>
      </c>
      <c r="BG217" s="114">
        <f t="shared" si="41"/>
        <v>0</v>
      </c>
      <c r="BH217" s="114">
        <f t="shared" si="42"/>
        <v>0</v>
      </c>
      <c r="BI217" s="114">
        <f t="shared" si="43"/>
        <v>0</v>
      </c>
      <c r="BJ217" s="19" t="s">
        <v>90</v>
      </c>
      <c r="BK217" s="174">
        <f t="shared" si="44"/>
        <v>0</v>
      </c>
      <c r="BL217" s="19" t="s">
        <v>248</v>
      </c>
      <c r="BM217" s="19" t="s">
        <v>1061</v>
      </c>
    </row>
    <row r="218" spans="2:65" s="1" customFormat="1" ht="38.25" customHeight="1" x14ac:dyDescent="0.15">
      <c r="B218" s="137"/>
      <c r="C218" s="175" t="s">
        <v>380</v>
      </c>
      <c r="D218" s="175" t="s">
        <v>213</v>
      </c>
      <c r="E218" s="176" t="s">
        <v>1062</v>
      </c>
      <c r="F218" s="258" t="s">
        <v>1063</v>
      </c>
      <c r="G218" s="258"/>
      <c r="H218" s="258"/>
      <c r="I218" s="258"/>
      <c r="J218" s="177" t="s">
        <v>210</v>
      </c>
      <c r="K218" s="178">
        <v>1</v>
      </c>
      <c r="L218" s="259">
        <v>0</v>
      </c>
      <c r="M218" s="259"/>
      <c r="N218" s="260">
        <f t="shared" si="35"/>
        <v>0</v>
      </c>
      <c r="O218" s="257"/>
      <c r="P218" s="257"/>
      <c r="Q218" s="257"/>
      <c r="R218" s="140"/>
      <c r="T218" s="171" t="s">
        <v>5</v>
      </c>
      <c r="U218" s="44" t="s">
        <v>45</v>
      </c>
      <c r="V218" s="36"/>
      <c r="W218" s="172">
        <f t="shared" si="36"/>
        <v>0</v>
      </c>
      <c r="X218" s="172">
        <v>2.8199999999999999E-2</v>
      </c>
      <c r="Y218" s="172">
        <f t="shared" si="37"/>
        <v>2.8199999999999999E-2</v>
      </c>
      <c r="Z218" s="172">
        <v>0</v>
      </c>
      <c r="AA218" s="173">
        <f t="shared" si="38"/>
        <v>0</v>
      </c>
      <c r="AR218" s="19" t="s">
        <v>311</v>
      </c>
      <c r="AT218" s="19" t="s">
        <v>213</v>
      </c>
      <c r="AU218" s="19" t="s">
        <v>106</v>
      </c>
      <c r="AY218" s="19" t="s">
        <v>188</v>
      </c>
      <c r="BE218" s="114">
        <f t="shared" si="39"/>
        <v>0</v>
      </c>
      <c r="BF218" s="114">
        <f t="shared" si="40"/>
        <v>0</v>
      </c>
      <c r="BG218" s="114">
        <f t="shared" si="41"/>
        <v>0</v>
      </c>
      <c r="BH218" s="114">
        <f t="shared" si="42"/>
        <v>0</v>
      </c>
      <c r="BI218" s="114">
        <f t="shared" si="43"/>
        <v>0</v>
      </c>
      <c r="BJ218" s="19" t="s">
        <v>90</v>
      </c>
      <c r="BK218" s="174">
        <f t="shared" si="44"/>
        <v>0</v>
      </c>
      <c r="BL218" s="19" t="s">
        <v>248</v>
      </c>
      <c r="BM218" s="19" t="s">
        <v>1064</v>
      </c>
    </row>
    <row r="219" spans="2:65" s="1" customFormat="1" ht="25.5" customHeight="1" x14ac:dyDescent="0.15">
      <c r="B219" s="137"/>
      <c r="C219" s="166" t="s">
        <v>503</v>
      </c>
      <c r="D219" s="166" t="s">
        <v>189</v>
      </c>
      <c r="E219" s="167" t="s">
        <v>1065</v>
      </c>
      <c r="F219" s="255" t="s">
        <v>1066</v>
      </c>
      <c r="G219" s="255"/>
      <c r="H219" s="255"/>
      <c r="I219" s="255"/>
      <c r="J219" s="168" t="s">
        <v>210</v>
      </c>
      <c r="K219" s="169">
        <v>1</v>
      </c>
      <c r="L219" s="256">
        <v>0</v>
      </c>
      <c r="M219" s="256"/>
      <c r="N219" s="257">
        <f t="shared" si="35"/>
        <v>0</v>
      </c>
      <c r="O219" s="257"/>
      <c r="P219" s="257"/>
      <c r="Q219" s="257"/>
      <c r="R219" s="140"/>
      <c r="T219" s="171" t="s">
        <v>5</v>
      </c>
      <c r="U219" s="44" t="s">
        <v>45</v>
      </c>
      <c r="V219" s="36"/>
      <c r="W219" s="172">
        <f t="shared" si="36"/>
        <v>0</v>
      </c>
      <c r="X219" s="172">
        <v>1.06E-3</v>
      </c>
      <c r="Y219" s="172">
        <f t="shared" si="37"/>
        <v>1.06E-3</v>
      </c>
      <c r="Z219" s="172">
        <v>0</v>
      </c>
      <c r="AA219" s="173">
        <f t="shared" si="38"/>
        <v>0</v>
      </c>
      <c r="AR219" s="19" t="s">
        <v>248</v>
      </c>
      <c r="AT219" s="19" t="s">
        <v>189</v>
      </c>
      <c r="AU219" s="19" t="s">
        <v>106</v>
      </c>
      <c r="AY219" s="19" t="s">
        <v>188</v>
      </c>
      <c r="BE219" s="114">
        <f t="shared" si="39"/>
        <v>0</v>
      </c>
      <c r="BF219" s="114">
        <f t="shared" si="40"/>
        <v>0</v>
      </c>
      <c r="BG219" s="114">
        <f t="shared" si="41"/>
        <v>0</v>
      </c>
      <c r="BH219" s="114">
        <f t="shared" si="42"/>
        <v>0</v>
      </c>
      <c r="BI219" s="114">
        <f t="shared" si="43"/>
        <v>0</v>
      </c>
      <c r="BJ219" s="19" t="s">
        <v>90</v>
      </c>
      <c r="BK219" s="174">
        <f t="shared" si="44"/>
        <v>0</v>
      </c>
      <c r="BL219" s="19" t="s">
        <v>248</v>
      </c>
      <c r="BM219" s="19" t="s">
        <v>1067</v>
      </c>
    </row>
    <row r="220" spans="2:65" s="1" customFormat="1" ht="38.25" customHeight="1" x14ac:dyDescent="0.15">
      <c r="B220" s="137"/>
      <c r="C220" s="175" t="s">
        <v>507</v>
      </c>
      <c r="D220" s="175" t="s">
        <v>213</v>
      </c>
      <c r="E220" s="176" t="s">
        <v>1068</v>
      </c>
      <c r="F220" s="258" t="s">
        <v>1069</v>
      </c>
      <c r="G220" s="258"/>
      <c r="H220" s="258"/>
      <c r="I220" s="258"/>
      <c r="J220" s="177" t="s">
        <v>210</v>
      </c>
      <c r="K220" s="178">
        <v>1</v>
      </c>
      <c r="L220" s="259">
        <v>0</v>
      </c>
      <c r="M220" s="259"/>
      <c r="N220" s="260">
        <f t="shared" si="35"/>
        <v>0</v>
      </c>
      <c r="O220" s="257"/>
      <c r="P220" s="257"/>
      <c r="Q220" s="257"/>
      <c r="R220" s="140"/>
      <c r="T220" s="171" t="s">
        <v>5</v>
      </c>
      <c r="U220" s="44" t="s">
        <v>45</v>
      </c>
      <c r="V220" s="36"/>
      <c r="W220" s="172">
        <f t="shared" si="36"/>
        <v>0</v>
      </c>
      <c r="X220" s="172">
        <v>4.6199999999999998E-2</v>
      </c>
      <c r="Y220" s="172">
        <f t="shared" si="37"/>
        <v>4.6199999999999998E-2</v>
      </c>
      <c r="Z220" s="172">
        <v>0</v>
      </c>
      <c r="AA220" s="173">
        <f t="shared" si="38"/>
        <v>0</v>
      </c>
      <c r="AR220" s="19" t="s">
        <v>311</v>
      </c>
      <c r="AT220" s="19" t="s">
        <v>213</v>
      </c>
      <c r="AU220" s="19" t="s">
        <v>106</v>
      </c>
      <c r="AY220" s="19" t="s">
        <v>188</v>
      </c>
      <c r="BE220" s="114">
        <f t="shared" si="39"/>
        <v>0</v>
      </c>
      <c r="BF220" s="114">
        <f t="shared" si="40"/>
        <v>0</v>
      </c>
      <c r="BG220" s="114">
        <f t="shared" si="41"/>
        <v>0</v>
      </c>
      <c r="BH220" s="114">
        <f t="shared" si="42"/>
        <v>0</v>
      </c>
      <c r="BI220" s="114">
        <f t="shared" si="43"/>
        <v>0</v>
      </c>
      <c r="BJ220" s="19" t="s">
        <v>90</v>
      </c>
      <c r="BK220" s="174">
        <f t="shared" si="44"/>
        <v>0</v>
      </c>
      <c r="BL220" s="19" t="s">
        <v>248</v>
      </c>
      <c r="BM220" s="19" t="s">
        <v>1070</v>
      </c>
    </row>
    <row r="221" spans="2:65" s="1" customFormat="1" ht="25.5" customHeight="1" x14ac:dyDescent="0.15">
      <c r="B221" s="137"/>
      <c r="C221" s="166" t="s">
        <v>511</v>
      </c>
      <c r="D221" s="166" t="s">
        <v>189</v>
      </c>
      <c r="E221" s="167" t="s">
        <v>1071</v>
      </c>
      <c r="F221" s="255" t="s">
        <v>1072</v>
      </c>
      <c r="G221" s="255"/>
      <c r="H221" s="255"/>
      <c r="I221" s="255"/>
      <c r="J221" s="168" t="s">
        <v>235</v>
      </c>
      <c r="K221" s="169">
        <v>0.36299999999999999</v>
      </c>
      <c r="L221" s="256">
        <v>0</v>
      </c>
      <c r="M221" s="256"/>
      <c r="N221" s="257">
        <f t="shared" si="35"/>
        <v>0</v>
      </c>
      <c r="O221" s="257"/>
      <c r="P221" s="257"/>
      <c r="Q221" s="257"/>
      <c r="R221" s="140"/>
      <c r="T221" s="171" t="s">
        <v>5</v>
      </c>
      <c r="U221" s="44" t="s">
        <v>45</v>
      </c>
      <c r="V221" s="36"/>
      <c r="W221" s="172">
        <f t="shared" si="36"/>
        <v>0</v>
      </c>
      <c r="X221" s="172">
        <v>0</v>
      </c>
      <c r="Y221" s="172">
        <f t="shared" si="37"/>
        <v>0</v>
      </c>
      <c r="Z221" s="172">
        <v>0</v>
      </c>
      <c r="AA221" s="173">
        <f t="shared" si="38"/>
        <v>0</v>
      </c>
      <c r="AR221" s="19" t="s">
        <v>248</v>
      </c>
      <c r="AT221" s="19" t="s">
        <v>189</v>
      </c>
      <c r="AU221" s="19" t="s">
        <v>106</v>
      </c>
      <c r="AY221" s="19" t="s">
        <v>188</v>
      </c>
      <c r="BE221" s="114">
        <f t="shared" si="39"/>
        <v>0</v>
      </c>
      <c r="BF221" s="114">
        <f t="shared" si="40"/>
        <v>0</v>
      </c>
      <c r="BG221" s="114">
        <f t="shared" si="41"/>
        <v>0</v>
      </c>
      <c r="BH221" s="114">
        <f t="shared" si="42"/>
        <v>0</v>
      </c>
      <c r="BI221" s="114">
        <f t="shared" si="43"/>
        <v>0</v>
      </c>
      <c r="BJ221" s="19" t="s">
        <v>90</v>
      </c>
      <c r="BK221" s="174">
        <f t="shared" si="44"/>
        <v>0</v>
      </c>
      <c r="BL221" s="19" t="s">
        <v>248</v>
      </c>
      <c r="BM221" s="19" t="s">
        <v>1073</v>
      </c>
    </row>
    <row r="222" spans="2:65" s="10" customFormat="1" ht="29.75" customHeight="1" x14ac:dyDescent="0.15">
      <c r="B222" s="155"/>
      <c r="C222" s="156"/>
      <c r="D222" s="165" t="s">
        <v>827</v>
      </c>
      <c r="E222" s="165"/>
      <c r="F222" s="165"/>
      <c r="G222" s="165"/>
      <c r="H222" s="165"/>
      <c r="I222" s="165"/>
      <c r="J222" s="165"/>
      <c r="K222" s="165"/>
      <c r="L222" s="165"/>
      <c r="M222" s="165"/>
      <c r="N222" s="261">
        <f>BK222</f>
        <v>0</v>
      </c>
      <c r="O222" s="262"/>
      <c r="P222" s="262"/>
      <c r="Q222" s="262"/>
      <c r="R222" s="158"/>
      <c r="T222" s="159"/>
      <c r="U222" s="156"/>
      <c r="V222" s="156"/>
      <c r="W222" s="160">
        <f>W223</f>
        <v>0</v>
      </c>
      <c r="X222" s="156"/>
      <c r="Y222" s="160">
        <f>Y223</f>
        <v>1.6200000000000001E-3</v>
      </c>
      <c r="Z222" s="156"/>
      <c r="AA222" s="161">
        <f>AA223</f>
        <v>0</v>
      </c>
      <c r="AR222" s="162" t="s">
        <v>85</v>
      </c>
      <c r="AT222" s="163" t="s">
        <v>77</v>
      </c>
      <c r="AU222" s="163" t="s">
        <v>85</v>
      </c>
      <c r="AY222" s="162" t="s">
        <v>188</v>
      </c>
      <c r="BK222" s="164">
        <f>BK223</f>
        <v>0</v>
      </c>
    </row>
    <row r="223" spans="2:65" s="10" customFormat="1" ht="14.75" customHeight="1" x14ac:dyDescent="0.15">
      <c r="B223" s="155"/>
      <c r="C223" s="156"/>
      <c r="D223" s="165" t="s">
        <v>828</v>
      </c>
      <c r="E223" s="165"/>
      <c r="F223" s="165"/>
      <c r="G223" s="165"/>
      <c r="H223" s="165"/>
      <c r="I223" s="165"/>
      <c r="J223" s="165"/>
      <c r="K223" s="165"/>
      <c r="L223" s="165"/>
      <c r="M223" s="165"/>
      <c r="N223" s="263">
        <f>BK223</f>
        <v>0</v>
      </c>
      <c r="O223" s="264"/>
      <c r="P223" s="264"/>
      <c r="Q223" s="264"/>
      <c r="R223" s="158"/>
      <c r="T223" s="159"/>
      <c r="U223" s="156"/>
      <c r="V223" s="156"/>
      <c r="W223" s="160">
        <f>W224</f>
        <v>0</v>
      </c>
      <c r="X223" s="156"/>
      <c r="Y223" s="160">
        <f>Y224</f>
        <v>1.6200000000000001E-3</v>
      </c>
      <c r="Z223" s="156"/>
      <c r="AA223" s="161">
        <f>AA224</f>
        <v>0</v>
      </c>
      <c r="AR223" s="162" t="s">
        <v>90</v>
      </c>
      <c r="AT223" s="163" t="s">
        <v>77</v>
      </c>
      <c r="AU223" s="163" t="s">
        <v>90</v>
      </c>
      <c r="AY223" s="162" t="s">
        <v>188</v>
      </c>
      <c r="BK223" s="164">
        <f>BK224</f>
        <v>0</v>
      </c>
    </row>
    <row r="224" spans="2:65" s="1" customFormat="1" ht="38.25" customHeight="1" x14ac:dyDescent="0.15">
      <c r="B224" s="137"/>
      <c r="C224" s="166" t="s">
        <v>387</v>
      </c>
      <c r="D224" s="166" t="s">
        <v>189</v>
      </c>
      <c r="E224" s="167" t="s">
        <v>1074</v>
      </c>
      <c r="F224" s="255" t="s">
        <v>1075</v>
      </c>
      <c r="G224" s="255"/>
      <c r="H224" s="255"/>
      <c r="I224" s="255"/>
      <c r="J224" s="168" t="s">
        <v>362</v>
      </c>
      <c r="K224" s="169">
        <v>18</v>
      </c>
      <c r="L224" s="256">
        <v>0</v>
      </c>
      <c r="M224" s="256"/>
      <c r="N224" s="257">
        <f>ROUND(L224*K224,3)</f>
        <v>0</v>
      </c>
      <c r="O224" s="257"/>
      <c r="P224" s="257"/>
      <c r="Q224" s="257"/>
      <c r="R224" s="140"/>
      <c r="T224" s="171" t="s">
        <v>5</v>
      </c>
      <c r="U224" s="44" t="s">
        <v>45</v>
      </c>
      <c r="V224" s="36"/>
      <c r="W224" s="172">
        <f>V224*K224</f>
        <v>0</v>
      </c>
      <c r="X224" s="172">
        <v>9.0000000000000006E-5</v>
      </c>
      <c r="Y224" s="172">
        <f>X224*K224</f>
        <v>1.6200000000000001E-3</v>
      </c>
      <c r="Z224" s="172">
        <v>0</v>
      </c>
      <c r="AA224" s="173">
        <f>Z224*K224</f>
        <v>0</v>
      </c>
      <c r="AR224" s="19" t="s">
        <v>248</v>
      </c>
      <c r="AT224" s="19" t="s">
        <v>189</v>
      </c>
      <c r="AU224" s="19" t="s">
        <v>106</v>
      </c>
      <c r="AY224" s="19" t="s">
        <v>188</v>
      </c>
      <c r="BE224" s="114">
        <f>IF(U224="základná",N224,0)</f>
        <v>0</v>
      </c>
      <c r="BF224" s="114">
        <f>IF(U224="znížená",N224,0)</f>
        <v>0</v>
      </c>
      <c r="BG224" s="114">
        <f>IF(U224="zákl. prenesená",N224,0)</f>
        <v>0</v>
      </c>
      <c r="BH224" s="114">
        <f>IF(U224="zníž. prenesená",N224,0)</f>
        <v>0</v>
      </c>
      <c r="BI224" s="114">
        <f>IF(U224="nulová",N224,0)</f>
        <v>0</v>
      </c>
      <c r="BJ224" s="19" t="s">
        <v>90</v>
      </c>
      <c r="BK224" s="174">
        <f>ROUND(L224*K224,3)</f>
        <v>0</v>
      </c>
      <c r="BL224" s="19" t="s">
        <v>248</v>
      </c>
      <c r="BM224" s="19" t="s">
        <v>1076</v>
      </c>
    </row>
    <row r="225" spans="2:63" s="1" customFormat="1" ht="50" customHeight="1" x14ac:dyDescent="0.2">
      <c r="B225" s="35"/>
      <c r="C225" s="36"/>
      <c r="D225" s="157" t="s">
        <v>819</v>
      </c>
      <c r="E225" s="36"/>
      <c r="F225" s="36"/>
      <c r="G225" s="36"/>
      <c r="H225" s="36"/>
      <c r="I225" s="36"/>
      <c r="J225" s="36"/>
      <c r="K225" s="36"/>
      <c r="L225" s="36"/>
      <c r="M225" s="36"/>
      <c r="N225" s="269">
        <f>BK225</f>
        <v>0</v>
      </c>
      <c r="O225" s="270"/>
      <c r="P225" s="270"/>
      <c r="Q225" s="270"/>
      <c r="R225" s="37"/>
      <c r="T225" s="179"/>
      <c r="U225" s="36"/>
      <c r="V225" s="36"/>
      <c r="W225" s="36"/>
      <c r="X225" s="36"/>
      <c r="Y225" s="36"/>
      <c r="Z225" s="36"/>
      <c r="AA225" s="74"/>
      <c r="AT225" s="19" t="s">
        <v>77</v>
      </c>
      <c r="AU225" s="19" t="s">
        <v>78</v>
      </c>
      <c r="AY225" s="19" t="s">
        <v>820</v>
      </c>
      <c r="BK225" s="174">
        <f>SUM(BK226:BK228)</f>
        <v>0</v>
      </c>
    </row>
    <row r="226" spans="2:63" s="1" customFormat="1" ht="22.25" customHeight="1" x14ac:dyDescent="0.15">
      <c r="B226" s="35"/>
      <c r="C226" s="180" t="s">
        <v>5</v>
      </c>
      <c r="D226" s="180" t="s">
        <v>189</v>
      </c>
      <c r="E226" s="181" t="s">
        <v>5</v>
      </c>
      <c r="F226" s="265" t="s">
        <v>5</v>
      </c>
      <c r="G226" s="265"/>
      <c r="H226" s="265"/>
      <c r="I226" s="265"/>
      <c r="J226" s="182" t="s">
        <v>5</v>
      </c>
      <c r="K226" s="170"/>
      <c r="L226" s="256"/>
      <c r="M226" s="266"/>
      <c r="N226" s="266">
        <f>BK226</f>
        <v>0</v>
      </c>
      <c r="O226" s="266"/>
      <c r="P226" s="266"/>
      <c r="Q226" s="266"/>
      <c r="R226" s="37"/>
      <c r="T226" s="171" t="s">
        <v>5</v>
      </c>
      <c r="U226" s="183" t="s">
        <v>45</v>
      </c>
      <c r="V226" s="36"/>
      <c r="W226" s="36"/>
      <c r="X226" s="36"/>
      <c r="Y226" s="36"/>
      <c r="Z226" s="36"/>
      <c r="AA226" s="74"/>
      <c r="AT226" s="19" t="s">
        <v>820</v>
      </c>
      <c r="AU226" s="19" t="s">
        <v>85</v>
      </c>
      <c r="AY226" s="19" t="s">
        <v>820</v>
      </c>
      <c r="BE226" s="114">
        <f>IF(U226="základná",N226,0)</f>
        <v>0</v>
      </c>
      <c r="BF226" s="114">
        <f>IF(U226="znížená",N226,0)</f>
        <v>0</v>
      </c>
      <c r="BG226" s="114">
        <f>IF(U226="zákl. prenesená",N226,0)</f>
        <v>0</v>
      </c>
      <c r="BH226" s="114">
        <f>IF(U226="zníž. prenesená",N226,0)</f>
        <v>0</v>
      </c>
      <c r="BI226" s="114">
        <f>IF(U226="nulová",N226,0)</f>
        <v>0</v>
      </c>
      <c r="BJ226" s="19" t="s">
        <v>90</v>
      </c>
      <c r="BK226" s="174">
        <f>L226*K226</f>
        <v>0</v>
      </c>
    </row>
    <row r="227" spans="2:63" s="1" customFormat="1" ht="22.25" customHeight="1" x14ac:dyDescent="0.15">
      <c r="B227" s="35"/>
      <c r="C227" s="180" t="s">
        <v>5</v>
      </c>
      <c r="D227" s="180" t="s">
        <v>189</v>
      </c>
      <c r="E227" s="181" t="s">
        <v>5</v>
      </c>
      <c r="F227" s="265" t="s">
        <v>5</v>
      </c>
      <c r="G227" s="265"/>
      <c r="H227" s="265"/>
      <c r="I227" s="265"/>
      <c r="J227" s="182" t="s">
        <v>5</v>
      </c>
      <c r="K227" s="170"/>
      <c r="L227" s="256"/>
      <c r="M227" s="266"/>
      <c r="N227" s="266">
        <f>BK227</f>
        <v>0</v>
      </c>
      <c r="O227" s="266"/>
      <c r="P227" s="266"/>
      <c r="Q227" s="266"/>
      <c r="R227" s="37"/>
      <c r="T227" s="171" t="s">
        <v>5</v>
      </c>
      <c r="U227" s="183" t="s">
        <v>45</v>
      </c>
      <c r="V227" s="36"/>
      <c r="W227" s="36"/>
      <c r="X227" s="36"/>
      <c r="Y227" s="36"/>
      <c r="Z227" s="36"/>
      <c r="AA227" s="74"/>
      <c r="AT227" s="19" t="s">
        <v>820</v>
      </c>
      <c r="AU227" s="19" t="s">
        <v>85</v>
      </c>
      <c r="AY227" s="19" t="s">
        <v>820</v>
      </c>
      <c r="BE227" s="114">
        <f>IF(U227="základná",N227,0)</f>
        <v>0</v>
      </c>
      <c r="BF227" s="114">
        <f>IF(U227="znížená",N227,0)</f>
        <v>0</v>
      </c>
      <c r="BG227" s="114">
        <f>IF(U227="zákl. prenesená",N227,0)</f>
        <v>0</v>
      </c>
      <c r="BH227" s="114">
        <f>IF(U227="zníž. prenesená",N227,0)</f>
        <v>0</v>
      </c>
      <c r="BI227" s="114">
        <f>IF(U227="nulová",N227,0)</f>
        <v>0</v>
      </c>
      <c r="BJ227" s="19" t="s">
        <v>90</v>
      </c>
      <c r="BK227" s="174">
        <f>L227*K227</f>
        <v>0</v>
      </c>
    </row>
    <row r="228" spans="2:63" s="1" customFormat="1" ht="22.25" customHeight="1" x14ac:dyDescent="0.15">
      <c r="B228" s="35"/>
      <c r="C228" s="180" t="s">
        <v>5</v>
      </c>
      <c r="D228" s="180" t="s">
        <v>189</v>
      </c>
      <c r="E228" s="181" t="s">
        <v>5</v>
      </c>
      <c r="F228" s="265" t="s">
        <v>5</v>
      </c>
      <c r="G228" s="265"/>
      <c r="H228" s="265"/>
      <c r="I228" s="265"/>
      <c r="J228" s="182" t="s">
        <v>5</v>
      </c>
      <c r="K228" s="170"/>
      <c r="L228" s="256"/>
      <c r="M228" s="266"/>
      <c r="N228" s="266">
        <f>BK228</f>
        <v>0</v>
      </c>
      <c r="O228" s="266"/>
      <c r="P228" s="266"/>
      <c r="Q228" s="266"/>
      <c r="R228" s="37"/>
      <c r="T228" s="171" t="s">
        <v>5</v>
      </c>
      <c r="U228" s="183" t="s">
        <v>45</v>
      </c>
      <c r="V228" s="56"/>
      <c r="W228" s="56"/>
      <c r="X228" s="56"/>
      <c r="Y228" s="56"/>
      <c r="Z228" s="56"/>
      <c r="AA228" s="58"/>
      <c r="AT228" s="19" t="s">
        <v>820</v>
      </c>
      <c r="AU228" s="19" t="s">
        <v>85</v>
      </c>
      <c r="AY228" s="19" t="s">
        <v>820</v>
      </c>
      <c r="BE228" s="114">
        <f>IF(U228="základná",N228,0)</f>
        <v>0</v>
      </c>
      <c r="BF228" s="114">
        <f>IF(U228="znížená",N228,0)</f>
        <v>0</v>
      </c>
      <c r="BG228" s="114">
        <f>IF(U228="zákl. prenesená",N228,0)</f>
        <v>0</v>
      </c>
      <c r="BH228" s="114">
        <f>IF(U228="zníž. prenesená",N228,0)</f>
        <v>0</v>
      </c>
      <c r="BI228" s="114">
        <f>IF(U228="nulová",N228,0)</f>
        <v>0</v>
      </c>
      <c r="BJ228" s="19" t="s">
        <v>90</v>
      </c>
      <c r="BK228" s="174">
        <f>L228*K228</f>
        <v>0</v>
      </c>
    </row>
    <row r="229" spans="2:63" s="1" customFormat="1" ht="7" customHeight="1" x14ac:dyDescent="0.15">
      <c r="B229" s="59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1"/>
    </row>
  </sheetData>
  <mergeCells count="355">
    <mergeCell ref="H1:K1"/>
    <mergeCell ref="S2:AC2"/>
    <mergeCell ref="F227:I227"/>
    <mergeCell ref="L227:M227"/>
    <mergeCell ref="N227:Q227"/>
    <mergeCell ref="F228:I228"/>
    <mergeCell ref="L228:M228"/>
    <mergeCell ref="N228:Q228"/>
    <mergeCell ref="N128:Q128"/>
    <mergeCell ref="N129:Q129"/>
    <mergeCell ref="N130:Q130"/>
    <mergeCell ref="N131:Q131"/>
    <mergeCell ref="N136:Q136"/>
    <mergeCell ref="N137:Q137"/>
    <mergeCell ref="N159:Q159"/>
    <mergeCell ref="N183:Q183"/>
    <mergeCell ref="N198:Q198"/>
    <mergeCell ref="N222:Q222"/>
    <mergeCell ref="N223:Q223"/>
    <mergeCell ref="N225:Q225"/>
    <mergeCell ref="F221:I221"/>
    <mergeCell ref="L221:M221"/>
    <mergeCell ref="N221:Q221"/>
    <mergeCell ref="F224:I224"/>
    <mergeCell ref="L224:M224"/>
    <mergeCell ref="N224:Q224"/>
    <mergeCell ref="F226:I226"/>
    <mergeCell ref="L226:M226"/>
    <mergeCell ref="N226:Q226"/>
    <mergeCell ref="F218:I218"/>
    <mergeCell ref="L218:M218"/>
    <mergeCell ref="N218:Q218"/>
    <mergeCell ref="F219:I219"/>
    <mergeCell ref="L219:M219"/>
    <mergeCell ref="N219:Q219"/>
    <mergeCell ref="F220:I220"/>
    <mergeCell ref="L220:M220"/>
    <mergeCell ref="N220:Q220"/>
    <mergeCell ref="F215:I215"/>
    <mergeCell ref="L215:M215"/>
    <mergeCell ref="N215:Q215"/>
    <mergeCell ref="F216:I216"/>
    <mergeCell ref="L216:M216"/>
    <mergeCell ref="N216:Q216"/>
    <mergeCell ref="F217:I217"/>
    <mergeCell ref="L217:M217"/>
    <mergeCell ref="N217:Q217"/>
    <mergeCell ref="F212:I212"/>
    <mergeCell ref="L212:M212"/>
    <mergeCell ref="N212:Q212"/>
    <mergeCell ref="F213:I213"/>
    <mergeCell ref="L213:M213"/>
    <mergeCell ref="N213:Q213"/>
    <mergeCell ref="F214:I214"/>
    <mergeCell ref="L214:M214"/>
    <mergeCell ref="N214:Q214"/>
    <mergeCell ref="F209:I209"/>
    <mergeCell ref="L209:M209"/>
    <mergeCell ref="N209:Q209"/>
    <mergeCell ref="F210:I210"/>
    <mergeCell ref="L210:M210"/>
    <mergeCell ref="N210:Q210"/>
    <mergeCell ref="F211:I211"/>
    <mergeCell ref="L211:M211"/>
    <mergeCell ref="N211:Q211"/>
    <mergeCell ref="F206:I206"/>
    <mergeCell ref="L206:M206"/>
    <mergeCell ref="N206:Q206"/>
    <mergeCell ref="F207:I207"/>
    <mergeCell ref="L207:M207"/>
    <mergeCell ref="N207:Q207"/>
    <mergeCell ref="F208:I208"/>
    <mergeCell ref="L208:M208"/>
    <mergeCell ref="N208:Q208"/>
    <mergeCell ref="F203:I203"/>
    <mergeCell ref="L203:M203"/>
    <mergeCell ref="N203:Q203"/>
    <mergeCell ref="F204:I204"/>
    <mergeCell ref="L204:M204"/>
    <mergeCell ref="N204:Q204"/>
    <mergeCell ref="F205:I205"/>
    <mergeCell ref="L205:M205"/>
    <mergeCell ref="N205:Q205"/>
    <mergeCell ref="F200:I200"/>
    <mergeCell ref="L200:M200"/>
    <mergeCell ref="N200:Q200"/>
    <mergeCell ref="F201:I201"/>
    <mergeCell ref="L201:M201"/>
    <mergeCell ref="N201:Q201"/>
    <mergeCell ref="F202:I202"/>
    <mergeCell ref="L202:M202"/>
    <mergeCell ref="N202:Q202"/>
    <mergeCell ref="F196:I196"/>
    <mergeCell ref="L196:M196"/>
    <mergeCell ref="N196:Q196"/>
    <mergeCell ref="F197:I197"/>
    <mergeCell ref="L197:M197"/>
    <mergeCell ref="N197:Q197"/>
    <mergeCell ref="F199:I199"/>
    <mergeCell ref="L199:M199"/>
    <mergeCell ref="N199:Q199"/>
    <mergeCell ref="F193:I193"/>
    <mergeCell ref="L193:M193"/>
    <mergeCell ref="N193:Q193"/>
    <mergeCell ref="F194:I194"/>
    <mergeCell ref="L194:M194"/>
    <mergeCell ref="N194:Q194"/>
    <mergeCell ref="F195:I195"/>
    <mergeCell ref="L195:M195"/>
    <mergeCell ref="N195:Q195"/>
    <mergeCell ref="F190:I190"/>
    <mergeCell ref="L190:M190"/>
    <mergeCell ref="N190:Q190"/>
    <mergeCell ref="F191:I191"/>
    <mergeCell ref="L191:M191"/>
    <mergeCell ref="N191:Q191"/>
    <mergeCell ref="F192:I192"/>
    <mergeCell ref="L192:M192"/>
    <mergeCell ref="N192:Q192"/>
    <mergeCell ref="F187:I187"/>
    <mergeCell ref="L187:M187"/>
    <mergeCell ref="N187:Q187"/>
    <mergeCell ref="F188:I188"/>
    <mergeCell ref="L188:M188"/>
    <mergeCell ref="N188:Q188"/>
    <mergeCell ref="F189:I189"/>
    <mergeCell ref="L189:M189"/>
    <mergeCell ref="N189:Q189"/>
    <mergeCell ref="F184:I184"/>
    <mergeCell ref="L184:M184"/>
    <mergeCell ref="N184:Q184"/>
    <mergeCell ref="F185:I185"/>
    <mergeCell ref="L185:M185"/>
    <mergeCell ref="N185:Q185"/>
    <mergeCell ref="F186:I186"/>
    <mergeCell ref="L186:M186"/>
    <mergeCell ref="N186:Q186"/>
    <mergeCell ref="F180:I180"/>
    <mergeCell ref="L180:M180"/>
    <mergeCell ref="N180:Q180"/>
    <mergeCell ref="F181:I181"/>
    <mergeCell ref="L181:M181"/>
    <mergeCell ref="N181:Q181"/>
    <mergeCell ref="F182:I182"/>
    <mergeCell ref="L182:M182"/>
    <mergeCell ref="N182:Q182"/>
    <mergeCell ref="F177:I177"/>
    <mergeCell ref="L177:M177"/>
    <mergeCell ref="N177:Q177"/>
    <mergeCell ref="F178:I178"/>
    <mergeCell ref="L178:M178"/>
    <mergeCell ref="N178:Q178"/>
    <mergeCell ref="F179:I179"/>
    <mergeCell ref="L179:M179"/>
    <mergeCell ref="N179:Q179"/>
    <mergeCell ref="F174:I174"/>
    <mergeCell ref="L174:M174"/>
    <mergeCell ref="N174:Q174"/>
    <mergeCell ref="F175:I175"/>
    <mergeCell ref="L175:M175"/>
    <mergeCell ref="N175:Q175"/>
    <mergeCell ref="F176:I176"/>
    <mergeCell ref="L176:M176"/>
    <mergeCell ref="N176:Q176"/>
    <mergeCell ref="F171:I171"/>
    <mergeCell ref="L171:M171"/>
    <mergeCell ref="N171:Q171"/>
    <mergeCell ref="F172:I172"/>
    <mergeCell ref="L172:M172"/>
    <mergeCell ref="N172:Q172"/>
    <mergeCell ref="F173:I173"/>
    <mergeCell ref="L173:M173"/>
    <mergeCell ref="N173:Q173"/>
    <mergeCell ref="F168:I168"/>
    <mergeCell ref="L168:M168"/>
    <mergeCell ref="N168:Q168"/>
    <mergeCell ref="F169:I169"/>
    <mergeCell ref="L169:M169"/>
    <mergeCell ref="N169:Q169"/>
    <mergeCell ref="F170:I170"/>
    <mergeCell ref="L170:M170"/>
    <mergeCell ref="N170:Q170"/>
    <mergeCell ref="F165:I165"/>
    <mergeCell ref="L165:M165"/>
    <mergeCell ref="N165:Q165"/>
    <mergeCell ref="F166:I166"/>
    <mergeCell ref="L166:M166"/>
    <mergeCell ref="N166:Q166"/>
    <mergeCell ref="F167:I167"/>
    <mergeCell ref="L167:M167"/>
    <mergeCell ref="N167:Q167"/>
    <mergeCell ref="F162:I162"/>
    <mergeCell ref="L162:M162"/>
    <mergeCell ref="N162:Q162"/>
    <mergeCell ref="F163:I163"/>
    <mergeCell ref="L163:M163"/>
    <mergeCell ref="N163:Q163"/>
    <mergeCell ref="F164:I164"/>
    <mergeCell ref="L164:M164"/>
    <mergeCell ref="N164:Q164"/>
    <mergeCell ref="F158:I158"/>
    <mergeCell ref="L158:M158"/>
    <mergeCell ref="N158:Q158"/>
    <mergeCell ref="F160:I160"/>
    <mergeCell ref="L160:M160"/>
    <mergeCell ref="N160:Q160"/>
    <mergeCell ref="F161:I161"/>
    <mergeCell ref="L161:M161"/>
    <mergeCell ref="N161:Q161"/>
    <mergeCell ref="F155:I155"/>
    <mergeCell ref="L155:M155"/>
    <mergeCell ref="N155:Q155"/>
    <mergeCell ref="F156:I156"/>
    <mergeCell ref="L156:M156"/>
    <mergeCell ref="N156:Q156"/>
    <mergeCell ref="F157:I157"/>
    <mergeCell ref="L157:M157"/>
    <mergeCell ref="N157:Q157"/>
    <mergeCell ref="F152:I152"/>
    <mergeCell ref="L152:M152"/>
    <mergeCell ref="N152:Q152"/>
    <mergeCell ref="F153:I153"/>
    <mergeCell ref="L153:M153"/>
    <mergeCell ref="N153:Q153"/>
    <mergeCell ref="F154:I154"/>
    <mergeCell ref="L154:M154"/>
    <mergeCell ref="N154:Q154"/>
    <mergeCell ref="F149:I149"/>
    <mergeCell ref="L149:M149"/>
    <mergeCell ref="N149:Q149"/>
    <mergeCell ref="F150:I150"/>
    <mergeCell ref="L150:M150"/>
    <mergeCell ref="N150:Q150"/>
    <mergeCell ref="F151:I151"/>
    <mergeCell ref="L151:M151"/>
    <mergeCell ref="N151:Q151"/>
    <mergeCell ref="F146:I146"/>
    <mergeCell ref="L146:M146"/>
    <mergeCell ref="N146:Q146"/>
    <mergeCell ref="F147:I147"/>
    <mergeCell ref="L147:M147"/>
    <mergeCell ref="N147:Q147"/>
    <mergeCell ref="F148:I148"/>
    <mergeCell ref="L148:M148"/>
    <mergeCell ref="N148:Q148"/>
    <mergeCell ref="F143:I143"/>
    <mergeCell ref="L143:M143"/>
    <mergeCell ref="N143:Q143"/>
    <mergeCell ref="F144:I144"/>
    <mergeCell ref="L144:M144"/>
    <mergeCell ref="N144:Q144"/>
    <mergeCell ref="F145:I145"/>
    <mergeCell ref="L145:M145"/>
    <mergeCell ref="N145:Q145"/>
    <mergeCell ref="F140:I140"/>
    <mergeCell ref="L140:M140"/>
    <mergeCell ref="N140:Q140"/>
    <mergeCell ref="F141:I141"/>
    <mergeCell ref="L141:M141"/>
    <mergeCell ref="N141:Q141"/>
    <mergeCell ref="F142:I142"/>
    <mergeCell ref="L142:M142"/>
    <mergeCell ref="N142:Q142"/>
    <mergeCell ref="F135:I135"/>
    <mergeCell ref="L135:M135"/>
    <mergeCell ref="N135:Q135"/>
    <mergeCell ref="F138:I138"/>
    <mergeCell ref="L138:M138"/>
    <mergeCell ref="N138:Q138"/>
    <mergeCell ref="F139:I139"/>
    <mergeCell ref="L139:M139"/>
    <mergeCell ref="N139:Q139"/>
    <mergeCell ref="F132:I132"/>
    <mergeCell ref="L132:M132"/>
    <mergeCell ref="N132:Q132"/>
    <mergeCell ref="F133:I133"/>
    <mergeCell ref="L133:M133"/>
    <mergeCell ref="N133:Q133"/>
    <mergeCell ref="F134:I134"/>
    <mergeCell ref="L134:M134"/>
    <mergeCell ref="N134:Q134"/>
    <mergeCell ref="L110:Q110"/>
    <mergeCell ref="C116:Q116"/>
    <mergeCell ref="F118:P118"/>
    <mergeCell ref="F119:P119"/>
    <mergeCell ref="F120:P120"/>
    <mergeCell ref="M122:P122"/>
    <mergeCell ref="M124:Q124"/>
    <mergeCell ref="M125:Q125"/>
    <mergeCell ref="F127:I127"/>
    <mergeCell ref="L127:M127"/>
    <mergeCell ref="N127:Q127"/>
    <mergeCell ref="D104:H104"/>
    <mergeCell ref="N104:Q104"/>
    <mergeCell ref="D105:H105"/>
    <mergeCell ref="N105:Q105"/>
    <mergeCell ref="D106:H106"/>
    <mergeCell ref="N106:Q106"/>
    <mergeCell ref="D107:H107"/>
    <mergeCell ref="N107:Q107"/>
    <mergeCell ref="N108:Q108"/>
    <mergeCell ref="N95:Q95"/>
    <mergeCell ref="N96:Q96"/>
    <mergeCell ref="N97:Q97"/>
    <mergeCell ref="N98:Q98"/>
    <mergeCell ref="N99:Q99"/>
    <mergeCell ref="N100:Q100"/>
    <mergeCell ref="N102:Q102"/>
    <mergeCell ref="D103:H103"/>
    <mergeCell ref="N103:Q103"/>
    <mergeCell ref="M85:Q85"/>
    <mergeCell ref="C87:G87"/>
    <mergeCell ref="N87:Q87"/>
    <mergeCell ref="N89:Q89"/>
    <mergeCell ref="N90:Q90"/>
    <mergeCell ref="N91:Q91"/>
    <mergeCell ref="N92:Q92"/>
    <mergeCell ref="N93:Q93"/>
    <mergeCell ref="N94:Q94"/>
    <mergeCell ref="H37:J37"/>
    <mergeCell ref="M37:P37"/>
    <mergeCell ref="L39:P39"/>
    <mergeCell ref="C76:Q76"/>
    <mergeCell ref="F78:P78"/>
    <mergeCell ref="F79:P79"/>
    <mergeCell ref="F80:P80"/>
    <mergeCell ref="M82:P82"/>
    <mergeCell ref="M84:Q84"/>
    <mergeCell ref="M31:P31"/>
    <mergeCell ref="H33:J33"/>
    <mergeCell ref="M33:P33"/>
    <mergeCell ref="H34:J34"/>
    <mergeCell ref="M34:P34"/>
    <mergeCell ref="H35:J35"/>
    <mergeCell ref="M35:P35"/>
    <mergeCell ref="H36:J36"/>
    <mergeCell ref="M36:P36"/>
    <mergeCell ref="E16:L16"/>
    <mergeCell ref="O16:P16"/>
    <mergeCell ref="O18:P18"/>
    <mergeCell ref="O19:P19"/>
    <mergeCell ref="O21:P21"/>
    <mergeCell ref="O22:P22"/>
    <mergeCell ref="E25:L25"/>
    <mergeCell ref="M28:P28"/>
    <mergeCell ref="M29:P29"/>
    <mergeCell ref="C2:Q2"/>
    <mergeCell ref="C4:Q4"/>
    <mergeCell ref="F6:P6"/>
    <mergeCell ref="F7:P7"/>
    <mergeCell ref="F8:P8"/>
    <mergeCell ref="O10:P10"/>
    <mergeCell ref="O12:P12"/>
    <mergeCell ref="O13:P13"/>
    <mergeCell ref="O15:P15"/>
  </mergeCells>
  <dataValidations count="2">
    <dataValidation type="list" allowBlank="1" showInputMessage="1" showErrorMessage="1" error="Povolené sú hodnoty K, M." sqref="D226:D229" xr:uid="{00000000-0002-0000-0200-000000000000}">
      <formula1>"K, M"</formula1>
    </dataValidation>
    <dataValidation type="list" allowBlank="1" showInputMessage="1" showErrorMessage="1" error="Povolené sú hodnoty základná, znížená, nulová." sqref="U226:U229" xr:uid="{00000000-0002-0000-0200-000001000000}">
      <formula1>"základná, znížená, nulová"</formula1>
    </dataValidation>
  </dataValidations>
  <hyperlinks>
    <hyperlink ref="F1:G1" location="C2" display="1) Krycí list rozpočtu" xr:uid="{00000000-0004-0000-0200-000000000000}"/>
    <hyperlink ref="H1:K1" location="C87" display="2) Rekapitulácia rozpočtu" xr:uid="{00000000-0004-0000-0200-000001000000}"/>
    <hyperlink ref="L1" location="C127" display="3) Rozpočet" xr:uid="{00000000-0004-0000-0200-000002000000}"/>
    <hyperlink ref="S1:T1" location="'Rekapitulácia stavby'!C2" display="Rekapitulácia stavby" xr:uid="{00000000-0004-0000-02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N149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97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s="1" customFormat="1" ht="32.75" customHeight="1" x14ac:dyDescent="0.15">
      <c r="B8" s="35"/>
      <c r="C8" s="36"/>
      <c r="D8" s="29" t="s">
        <v>131</v>
      </c>
      <c r="E8" s="36"/>
      <c r="F8" s="192" t="s">
        <v>1077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36"/>
      <c r="R8" s="37"/>
    </row>
    <row r="9" spans="1:66" s="1" customFormat="1" ht="14.5" customHeight="1" x14ac:dyDescent="0.15">
      <c r="B9" s="35"/>
      <c r="C9" s="36"/>
      <c r="D9" s="30" t="s">
        <v>18</v>
      </c>
      <c r="E9" s="36"/>
      <c r="F9" s="28" t="s">
        <v>5</v>
      </c>
      <c r="G9" s="36"/>
      <c r="H9" s="36"/>
      <c r="I9" s="36"/>
      <c r="J9" s="36"/>
      <c r="K9" s="36"/>
      <c r="L9" s="36"/>
      <c r="M9" s="30" t="s">
        <v>19</v>
      </c>
      <c r="N9" s="36"/>
      <c r="O9" s="28" t="s">
        <v>5</v>
      </c>
      <c r="P9" s="36"/>
      <c r="Q9" s="36"/>
      <c r="R9" s="37"/>
    </row>
    <row r="10" spans="1:66" s="1" customFormat="1" ht="14.5" customHeight="1" x14ac:dyDescent="0.15">
      <c r="B10" s="35"/>
      <c r="C10" s="36"/>
      <c r="D10" s="30" t="s">
        <v>20</v>
      </c>
      <c r="E10" s="36"/>
      <c r="F10" s="28" t="s">
        <v>21</v>
      </c>
      <c r="G10" s="36"/>
      <c r="H10" s="36"/>
      <c r="I10" s="36"/>
      <c r="J10" s="36"/>
      <c r="K10" s="36"/>
      <c r="L10" s="36"/>
      <c r="M10" s="30" t="s">
        <v>22</v>
      </c>
      <c r="N10" s="36"/>
      <c r="O10" s="236">
        <f>'Rekapitulácia stavby'!AN8</f>
        <v>0</v>
      </c>
      <c r="P10" s="237"/>
      <c r="Q10" s="36"/>
      <c r="R10" s="37"/>
    </row>
    <row r="11" spans="1:66" s="1" customFormat="1" ht="11" customHeight="1" x14ac:dyDescent="0.15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7"/>
    </row>
    <row r="12" spans="1:66" s="1" customFormat="1" ht="14.5" customHeight="1" x14ac:dyDescent="0.15">
      <c r="B12" s="35"/>
      <c r="C12" s="36"/>
      <c r="D12" s="30" t="s">
        <v>23</v>
      </c>
      <c r="E12" s="36"/>
      <c r="F12" s="36"/>
      <c r="G12" s="36"/>
      <c r="H12" s="36"/>
      <c r="I12" s="36"/>
      <c r="J12" s="36"/>
      <c r="K12" s="36"/>
      <c r="L12" s="36"/>
      <c r="M12" s="30" t="s">
        <v>24</v>
      </c>
      <c r="N12" s="36"/>
      <c r="O12" s="190" t="s">
        <v>25</v>
      </c>
      <c r="P12" s="190"/>
      <c r="Q12" s="36"/>
      <c r="R12" s="37"/>
    </row>
    <row r="13" spans="1:66" s="1" customFormat="1" ht="18" customHeight="1" x14ac:dyDescent="0.15">
      <c r="B13" s="35"/>
      <c r="C13" s="36"/>
      <c r="D13" s="36"/>
      <c r="E13" s="28" t="s">
        <v>26</v>
      </c>
      <c r="F13" s="36"/>
      <c r="G13" s="36"/>
      <c r="H13" s="36"/>
      <c r="I13" s="36"/>
      <c r="J13" s="36"/>
      <c r="K13" s="36"/>
      <c r="L13" s="36"/>
      <c r="M13" s="30" t="s">
        <v>27</v>
      </c>
      <c r="N13" s="36"/>
      <c r="O13" s="190" t="s">
        <v>5</v>
      </c>
      <c r="P13" s="190"/>
      <c r="Q13" s="36"/>
      <c r="R13" s="37"/>
    </row>
    <row r="14" spans="1:66" s="1" customFormat="1" ht="7" customHeight="1" x14ac:dyDescent="0.15"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7"/>
    </row>
    <row r="15" spans="1:66" s="1" customFormat="1" ht="14.5" customHeight="1" x14ac:dyDescent="0.15">
      <c r="B15" s="35"/>
      <c r="C15" s="36"/>
      <c r="D15" s="30" t="s">
        <v>28</v>
      </c>
      <c r="E15" s="36"/>
      <c r="F15" s="36"/>
      <c r="G15" s="36"/>
      <c r="H15" s="36"/>
      <c r="I15" s="36"/>
      <c r="J15" s="36"/>
      <c r="K15" s="36"/>
      <c r="L15" s="36"/>
      <c r="M15" s="30" t="s">
        <v>24</v>
      </c>
      <c r="N15" s="36"/>
      <c r="O15" s="238" t="str">
        <f>IF('Rekapitulácia stavby'!AN13="","",'Rekapitulácia stavby'!AN13)</f>
        <v>Vyplň údaj</v>
      </c>
      <c r="P15" s="190"/>
      <c r="Q15" s="36"/>
      <c r="R15" s="37"/>
    </row>
    <row r="16" spans="1:66" s="1" customFormat="1" ht="18" customHeight="1" x14ac:dyDescent="0.15">
      <c r="B16" s="35"/>
      <c r="C16" s="36"/>
      <c r="D16" s="36"/>
      <c r="E16" s="238" t="str">
        <f>IF('Rekapitulácia stavby'!E14="","",'Rekapitulácia stavby'!E14)</f>
        <v>Vyplň údaj</v>
      </c>
      <c r="F16" s="239"/>
      <c r="G16" s="239"/>
      <c r="H16" s="239"/>
      <c r="I16" s="239"/>
      <c r="J16" s="239"/>
      <c r="K16" s="239"/>
      <c r="L16" s="239"/>
      <c r="M16" s="30" t="s">
        <v>27</v>
      </c>
      <c r="N16" s="36"/>
      <c r="O16" s="238" t="str">
        <f>IF('Rekapitulácia stavby'!AN14="","",'Rekapitulácia stavby'!AN14)</f>
        <v>Vyplň údaj</v>
      </c>
      <c r="P16" s="190"/>
      <c r="Q16" s="36"/>
      <c r="R16" s="37"/>
    </row>
    <row r="17" spans="2:18" s="1" customFormat="1" ht="7" customHeight="1" x14ac:dyDescent="0.15"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7"/>
    </row>
    <row r="18" spans="2:18" s="1" customFormat="1" ht="14.5" customHeight="1" x14ac:dyDescent="0.15">
      <c r="B18" s="35"/>
      <c r="C18" s="36"/>
      <c r="D18" s="30" t="s">
        <v>30</v>
      </c>
      <c r="E18" s="36"/>
      <c r="F18" s="36"/>
      <c r="G18" s="36"/>
      <c r="H18" s="36"/>
      <c r="I18" s="36"/>
      <c r="J18" s="36"/>
      <c r="K18" s="36"/>
      <c r="L18" s="36"/>
      <c r="M18" s="30" t="s">
        <v>24</v>
      </c>
      <c r="N18" s="36"/>
      <c r="O18" s="190" t="s">
        <v>31</v>
      </c>
      <c r="P18" s="190"/>
      <c r="Q18" s="36"/>
      <c r="R18" s="37"/>
    </row>
    <row r="19" spans="2:18" s="1" customFormat="1" ht="18" customHeight="1" x14ac:dyDescent="0.15">
      <c r="B19" s="35"/>
      <c r="C19" s="36"/>
      <c r="D19" s="36"/>
      <c r="E19" s="28" t="s">
        <v>32</v>
      </c>
      <c r="F19" s="36"/>
      <c r="G19" s="36"/>
      <c r="H19" s="36"/>
      <c r="I19" s="36"/>
      <c r="J19" s="36"/>
      <c r="K19" s="36"/>
      <c r="L19" s="36"/>
      <c r="M19" s="30" t="s">
        <v>27</v>
      </c>
      <c r="N19" s="36"/>
      <c r="O19" s="190" t="s">
        <v>33</v>
      </c>
      <c r="P19" s="190"/>
      <c r="Q19" s="36"/>
      <c r="R19" s="37"/>
    </row>
    <row r="20" spans="2:18" s="1" customFormat="1" ht="7" customHeight="1" x14ac:dyDescent="0.15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7"/>
    </row>
    <row r="21" spans="2:18" s="1" customFormat="1" ht="14.5" customHeight="1" x14ac:dyDescent="0.15">
      <c r="B21" s="35"/>
      <c r="C21" s="36"/>
      <c r="D21" s="30" t="s">
        <v>36</v>
      </c>
      <c r="E21" s="36"/>
      <c r="F21" s="36"/>
      <c r="G21" s="36"/>
      <c r="H21" s="36"/>
      <c r="I21" s="36"/>
      <c r="J21" s="36"/>
      <c r="K21" s="36"/>
      <c r="L21" s="36"/>
      <c r="M21" s="30" t="s">
        <v>24</v>
      </c>
      <c r="N21" s="36"/>
      <c r="O21" s="190" t="str">
        <f>IF('Rekapitulácia stavby'!AN19="","",'Rekapitulácia stavby'!AN19)</f>
        <v/>
      </c>
      <c r="P21" s="190"/>
      <c r="Q21" s="36"/>
      <c r="R21" s="37"/>
    </row>
    <row r="22" spans="2:18" s="1" customFormat="1" ht="18" customHeight="1" x14ac:dyDescent="0.15">
      <c r="B22" s="35"/>
      <c r="C22" s="36"/>
      <c r="D22" s="36"/>
      <c r="E22" s="28" t="str">
        <f>IF('Rekapitulácia stavby'!E20="","",'Rekapitulácia stavby'!E20)</f>
        <v xml:space="preserve"> </v>
      </c>
      <c r="F22" s="36"/>
      <c r="G22" s="36"/>
      <c r="H22" s="36"/>
      <c r="I22" s="36"/>
      <c r="J22" s="36"/>
      <c r="K22" s="36"/>
      <c r="L22" s="36"/>
      <c r="M22" s="30" t="s">
        <v>27</v>
      </c>
      <c r="N22" s="36"/>
      <c r="O22" s="190" t="str">
        <f>IF('Rekapitulácia stavby'!AN20="","",'Rekapitulácia stavby'!AN20)</f>
        <v/>
      </c>
      <c r="P22" s="190"/>
      <c r="Q22" s="36"/>
      <c r="R22" s="37"/>
    </row>
    <row r="23" spans="2:18" s="1" customFormat="1" ht="7" customHeight="1" x14ac:dyDescent="0.15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7"/>
    </row>
    <row r="24" spans="2:18" s="1" customFormat="1" ht="14.5" customHeight="1" x14ac:dyDescent="0.15">
      <c r="B24" s="35"/>
      <c r="C24" s="36"/>
      <c r="D24" s="30" t="s">
        <v>38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6.5" customHeight="1" x14ac:dyDescent="0.15">
      <c r="B25" s="35"/>
      <c r="C25" s="36"/>
      <c r="D25" s="36"/>
      <c r="E25" s="195" t="s">
        <v>5</v>
      </c>
      <c r="F25" s="195"/>
      <c r="G25" s="195"/>
      <c r="H25" s="195"/>
      <c r="I25" s="195"/>
      <c r="J25" s="195"/>
      <c r="K25" s="195"/>
      <c r="L25" s="195"/>
      <c r="M25" s="36"/>
      <c r="N25" s="36"/>
      <c r="O25" s="36"/>
      <c r="P25" s="36"/>
      <c r="Q25" s="36"/>
      <c r="R25" s="37"/>
    </row>
    <row r="26" spans="2:18" s="1" customFormat="1" ht="7" customHeight="1" x14ac:dyDescent="0.15"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36"/>
      <c r="R27" s="37"/>
    </row>
    <row r="28" spans="2:18" s="1" customFormat="1" ht="14.5" customHeight="1" x14ac:dyDescent="0.15">
      <c r="B28" s="35"/>
      <c r="C28" s="36"/>
      <c r="D28" s="122" t="s">
        <v>133</v>
      </c>
      <c r="E28" s="36"/>
      <c r="F28" s="36"/>
      <c r="G28" s="36"/>
      <c r="H28" s="36"/>
      <c r="I28" s="36"/>
      <c r="J28" s="36"/>
      <c r="K28" s="36"/>
      <c r="L28" s="36"/>
      <c r="M28" s="196">
        <f>N89</f>
        <v>0</v>
      </c>
      <c r="N28" s="196"/>
      <c r="O28" s="196"/>
      <c r="P28" s="196"/>
      <c r="Q28" s="36"/>
      <c r="R28" s="37"/>
    </row>
    <row r="29" spans="2:18" s="1" customFormat="1" ht="14.5" customHeight="1" x14ac:dyDescent="0.15">
      <c r="B29" s="35"/>
      <c r="C29" s="36"/>
      <c r="D29" s="34" t="s">
        <v>117</v>
      </c>
      <c r="E29" s="36"/>
      <c r="F29" s="36"/>
      <c r="G29" s="36"/>
      <c r="H29" s="36"/>
      <c r="I29" s="36"/>
      <c r="J29" s="36"/>
      <c r="K29" s="36"/>
      <c r="L29" s="36"/>
      <c r="M29" s="196">
        <f>N96</f>
        <v>0</v>
      </c>
      <c r="N29" s="196"/>
      <c r="O29" s="196"/>
      <c r="P29" s="196"/>
      <c r="Q29" s="36"/>
      <c r="R29" s="37"/>
    </row>
    <row r="30" spans="2:18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</row>
    <row r="31" spans="2:18" s="1" customFormat="1" ht="25.25" customHeight="1" x14ac:dyDescent="0.15">
      <c r="B31" s="35"/>
      <c r="C31" s="36"/>
      <c r="D31" s="123" t="s">
        <v>41</v>
      </c>
      <c r="E31" s="36"/>
      <c r="F31" s="36"/>
      <c r="G31" s="36"/>
      <c r="H31" s="36"/>
      <c r="I31" s="36"/>
      <c r="J31" s="36"/>
      <c r="K31" s="36"/>
      <c r="L31" s="36"/>
      <c r="M31" s="240">
        <f>ROUND(M28+M29,2)</f>
        <v>0</v>
      </c>
      <c r="N31" s="235"/>
      <c r="O31" s="235"/>
      <c r="P31" s="235"/>
      <c r="Q31" s="36"/>
      <c r="R31" s="37"/>
    </row>
    <row r="32" spans="2:18" s="1" customFormat="1" ht="7" customHeight="1" x14ac:dyDescent="0.15">
      <c r="B32" s="35"/>
      <c r="C32" s="36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36"/>
      <c r="R32" s="37"/>
    </row>
    <row r="33" spans="2:18" s="1" customFormat="1" ht="14.5" customHeight="1" x14ac:dyDescent="0.15">
      <c r="B33" s="35"/>
      <c r="C33" s="36"/>
      <c r="D33" s="42" t="s">
        <v>42</v>
      </c>
      <c r="E33" s="42" t="s">
        <v>43</v>
      </c>
      <c r="F33" s="43">
        <v>0.2</v>
      </c>
      <c r="G33" s="124" t="s">
        <v>44</v>
      </c>
      <c r="H33" s="241">
        <f>ROUND((((SUM(BE96:BE103)+SUM(BE122:BE144))+SUM(BE146:BE148))),2)</f>
        <v>0</v>
      </c>
      <c r="I33" s="235"/>
      <c r="J33" s="235"/>
      <c r="K33" s="36"/>
      <c r="L33" s="36"/>
      <c r="M33" s="241">
        <f>ROUND(((ROUND((SUM(BE96:BE103)+SUM(BE122:BE144)), 2)*F33)+SUM(BE146:BE148)*F33),2)</f>
        <v>0</v>
      </c>
      <c r="N33" s="235"/>
      <c r="O33" s="235"/>
      <c r="P33" s="235"/>
      <c r="Q33" s="36"/>
      <c r="R33" s="37"/>
    </row>
    <row r="34" spans="2:18" s="1" customFormat="1" ht="14.5" customHeight="1" x14ac:dyDescent="0.15">
      <c r="B34" s="35"/>
      <c r="C34" s="36"/>
      <c r="D34" s="36"/>
      <c r="E34" s="42" t="s">
        <v>45</v>
      </c>
      <c r="F34" s="43">
        <v>0.2</v>
      </c>
      <c r="G34" s="124" t="s">
        <v>44</v>
      </c>
      <c r="H34" s="241">
        <f>ROUND((((SUM(BF96:BF103)+SUM(BF122:BF144))+SUM(BF146:BF148))),2)</f>
        <v>0</v>
      </c>
      <c r="I34" s="235"/>
      <c r="J34" s="235"/>
      <c r="K34" s="36"/>
      <c r="L34" s="36"/>
      <c r="M34" s="241">
        <f>ROUND(((ROUND((SUM(BF96:BF103)+SUM(BF122:BF144)), 2)*F34)+SUM(BF146:BF148)*F34),2)</f>
        <v>0</v>
      </c>
      <c r="N34" s="235"/>
      <c r="O34" s="235"/>
      <c r="P34" s="235"/>
      <c r="Q34" s="36"/>
      <c r="R34" s="37"/>
    </row>
    <row r="35" spans="2:18" s="1" customFormat="1" ht="14.5" hidden="1" customHeight="1" x14ac:dyDescent="0.15">
      <c r="B35" s="35"/>
      <c r="C35" s="36"/>
      <c r="D35" s="36"/>
      <c r="E35" s="42" t="s">
        <v>46</v>
      </c>
      <c r="F35" s="43">
        <v>0.2</v>
      </c>
      <c r="G35" s="124" t="s">
        <v>44</v>
      </c>
      <c r="H35" s="241">
        <f>ROUND((((SUM(BG96:BG103)+SUM(BG122:BG144))+SUM(BG146:BG148))),2)</f>
        <v>0</v>
      </c>
      <c r="I35" s="235"/>
      <c r="J35" s="235"/>
      <c r="K35" s="36"/>
      <c r="L35" s="36"/>
      <c r="M35" s="241"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47</v>
      </c>
      <c r="F36" s="43">
        <v>0.2</v>
      </c>
      <c r="G36" s="124" t="s">
        <v>44</v>
      </c>
      <c r="H36" s="241">
        <f>ROUND((((SUM(BH96:BH103)+SUM(BH122:BH144))+SUM(BH146:BH148))),2)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48</v>
      </c>
      <c r="F37" s="43">
        <v>0</v>
      </c>
      <c r="G37" s="124" t="s">
        <v>44</v>
      </c>
      <c r="H37" s="241">
        <f>ROUND((((SUM(BI96:BI103)+SUM(BI122:BI144))+SUM(BI146:BI148))),2)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7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</row>
    <row r="39" spans="2:18" s="1" customFormat="1" ht="25.25" customHeight="1" x14ac:dyDescent="0.15">
      <c r="B39" s="35"/>
      <c r="C39" s="120"/>
      <c r="D39" s="125" t="s">
        <v>49</v>
      </c>
      <c r="E39" s="75"/>
      <c r="F39" s="75"/>
      <c r="G39" s="126" t="s">
        <v>50</v>
      </c>
      <c r="H39" s="127" t="s">
        <v>51</v>
      </c>
      <c r="I39" s="75"/>
      <c r="J39" s="75"/>
      <c r="K39" s="75"/>
      <c r="L39" s="242">
        <f>SUM(M31:M37)</f>
        <v>0</v>
      </c>
      <c r="M39" s="242"/>
      <c r="N39" s="242"/>
      <c r="O39" s="242"/>
      <c r="P39" s="243"/>
      <c r="Q39" s="120"/>
      <c r="R39" s="37"/>
    </row>
    <row r="40" spans="2:18" s="1" customFormat="1" ht="14.5" customHeight="1" x14ac:dyDescent="0.15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4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s="1" customFormat="1" ht="37" customHeight="1" x14ac:dyDescent="0.15">
      <c r="B80" s="35"/>
      <c r="C80" s="69" t="s">
        <v>131</v>
      </c>
      <c r="D80" s="36"/>
      <c r="E80" s="36"/>
      <c r="F80" s="231" t="str">
        <f>F8</f>
        <v>Časť 3. - KANALIZAČNÁ PRÍPOJKA</v>
      </c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36"/>
      <c r="R80" s="37"/>
    </row>
    <row r="81" spans="2:47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7"/>
    </row>
    <row r="82" spans="2:47" s="1" customFormat="1" ht="18" customHeight="1" x14ac:dyDescent="0.15">
      <c r="B82" s="35"/>
      <c r="C82" s="30" t="s">
        <v>20</v>
      </c>
      <c r="D82" s="36"/>
      <c r="E82" s="36"/>
      <c r="F82" s="28" t="str">
        <f>F10</f>
        <v>TERANY, 962 68, parc. č.: 1/5</v>
      </c>
      <c r="G82" s="36"/>
      <c r="H82" s="36"/>
      <c r="I82" s="36"/>
      <c r="J82" s="36"/>
      <c r="K82" s="30" t="s">
        <v>22</v>
      </c>
      <c r="L82" s="36"/>
      <c r="M82" s="237">
        <f>IF(O10="","",O10)</f>
        <v>0</v>
      </c>
      <c r="N82" s="237"/>
      <c r="O82" s="237"/>
      <c r="P82" s="237"/>
      <c r="Q82" s="36"/>
      <c r="R82" s="37"/>
    </row>
    <row r="83" spans="2:47" s="1" customFormat="1" ht="7" customHeight="1" x14ac:dyDescent="0.15"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7"/>
    </row>
    <row r="84" spans="2:47" s="1" customFormat="1" ht="12" x14ac:dyDescent="0.15">
      <c r="B84" s="35"/>
      <c r="C84" s="30" t="s">
        <v>23</v>
      </c>
      <c r="D84" s="36"/>
      <c r="E84" s="36"/>
      <c r="F84" s="28" t="str">
        <f>E13</f>
        <v>Obec Terany, Terany 116, PSČ: 962 68</v>
      </c>
      <c r="G84" s="36"/>
      <c r="H84" s="36"/>
      <c r="I84" s="36"/>
      <c r="J84" s="36"/>
      <c r="K84" s="30" t="s">
        <v>30</v>
      </c>
      <c r="L84" s="36"/>
      <c r="M84" s="190" t="str">
        <f>E19</f>
        <v>Cobra Bauart s.r.o. Športová 2/20, Balog nad Ipľom</v>
      </c>
      <c r="N84" s="190"/>
      <c r="O84" s="190"/>
      <c r="P84" s="190"/>
      <c r="Q84" s="190"/>
      <c r="R84" s="37"/>
    </row>
    <row r="85" spans="2:47" s="1" customFormat="1" ht="14.5" customHeight="1" x14ac:dyDescent="0.15">
      <c r="B85" s="35"/>
      <c r="C85" s="30" t="s">
        <v>28</v>
      </c>
      <c r="D85" s="36"/>
      <c r="E85" s="36"/>
      <c r="F85" s="28" t="str">
        <f>IF(E16="","",E16)</f>
        <v>Vyplň údaj</v>
      </c>
      <c r="G85" s="36"/>
      <c r="H85" s="36"/>
      <c r="I85" s="36"/>
      <c r="J85" s="36"/>
      <c r="K85" s="30" t="s">
        <v>36</v>
      </c>
      <c r="L85" s="36"/>
      <c r="M85" s="190" t="str">
        <f>E22</f>
        <v xml:space="preserve"> </v>
      </c>
      <c r="N85" s="190"/>
      <c r="O85" s="190"/>
      <c r="P85" s="190"/>
      <c r="Q85" s="190"/>
      <c r="R85" s="37"/>
    </row>
    <row r="86" spans="2:47" s="1" customFormat="1" ht="10.25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7"/>
    </row>
    <row r="87" spans="2:47" s="1" customFormat="1" ht="29.25" customHeight="1" x14ac:dyDescent="0.15">
      <c r="B87" s="35"/>
      <c r="C87" s="244" t="s">
        <v>135</v>
      </c>
      <c r="D87" s="245"/>
      <c r="E87" s="245"/>
      <c r="F87" s="245"/>
      <c r="G87" s="245"/>
      <c r="H87" s="120"/>
      <c r="I87" s="120"/>
      <c r="J87" s="120"/>
      <c r="K87" s="120"/>
      <c r="L87" s="120"/>
      <c r="M87" s="120"/>
      <c r="N87" s="244" t="s">
        <v>136</v>
      </c>
      <c r="O87" s="245"/>
      <c r="P87" s="245"/>
      <c r="Q87" s="245"/>
      <c r="R87" s="37"/>
    </row>
    <row r="88" spans="2:47" s="1" customFormat="1" ht="10.25" customHeight="1" x14ac:dyDescent="0.15"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7"/>
    </row>
    <row r="89" spans="2:47" s="1" customFormat="1" ht="29.25" customHeight="1" x14ac:dyDescent="0.15">
      <c r="B89" s="35"/>
      <c r="C89" s="128" t="s">
        <v>137</v>
      </c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220">
        <f>N122</f>
        <v>0</v>
      </c>
      <c r="O89" s="246"/>
      <c r="P89" s="246"/>
      <c r="Q89" s="246"/>
      <c r="R89" s="37"/>
      <c r="AU89" s="19" t="s">
        <v>138</v>
      </c>
    </row>
    <row r="90" spans="2:47" s="7" customFormat="1" ht="25" customHeight="1" x14ac:dyDescent="0.15">
      <c r="B90" s="129"/>
      <c r="C90" s="130"/>
      <c r="D90" s="131" t="s">
        <v>139</v>
      </c>
      <c r="E90" s="130"/>
      <c r="F90" s="130"/>
      <c r="G90" s="130"/>
      <c r="H90" s="130"/>
      <c r="I90" s="130"/>
      <c r="J90" s="130"/>
      <c r="K90" s="130"/>
      <c r="L90" s="130"/>
      <c r="M90" s="130"/>
      <c r="N90" s="247">
        <f>N123</f>
        <v>0</v>
      </c>
      <c r="O90" s="248"/>
      <c r="P90" s="248"/>
      <c r="Q90" s="248"/>
      <c r="R90" s="132"/>
    </row>
    <row r="91" spans="2:47" s="8" customFormat="1" ht="20" customHeight="1" x14ac:dyDescent="0.15">
      <c r="B91" s="133"/>
      <c r="C91" s="99"/>
      <c r="D91" s="110" t="s">
        <v>1078</v>
      </c>
      <c r="E91" s="99"/>
      <c r="F91" s="99"/>
      <c r="G91" s="99"/>
      <c r="H91" s="99"/>
      <c r="I91" s="99"/>
      <c r="J91" s="99"/>
      <c r="K91" s="99"/>
      <c r="L91" s="99"/>
      <c r="M91" s="99"/>
      <c r="N91" s="222">
        <f>N124</f>
        <v>0</v>
      </c>
      <c r="O91" s="223"/>
      <c r="P91" s="223"/>
      <c r="Q91" s="223"/>
      <c r="R91" s="134"/>
    </row>
    <row r="92" spans="2:47" s="8" customFormat="1" ht="20" customHeight="1" x14ac:dyDescent="0.15">
      <c r="B92" s="133"/>
      <c r="C92" s="99"/>
      <c r="D92" s="110" t="s">
        <v>1079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N136</f>
        <v>0</v>
      </c>
      <c r="O92" s="223"/>
      <c r="P92" s="223"/>
      <c r="Q92" s="223"/>
      <c r="R92" s="134"/>
    </row>
    <row r="93" spans="2:47" s="8" customFormat="1" ht="20" customHeight="1" x14ac:dyDescent="0.15">
      <c r="B93" s="133"/>
      <c r="C93" s="99"/>
      <c r="D93" s="110" t="s">
        <v>1080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N143</f>
        <v>0</v>
      </c>
      <c r="O93" s="223"/>
      <c r="P93" s="223"/>
      <c r="Q93" s="223"/>
      <c r="R93" s="134"/>
    </row>
    <row r="94" spans="2:47" s="7" customFormat="1" ht="21.75" customHeight="1" x14ac:dyDescent="0.2">
      <c r="B94" s="129"/>
      <c r="C94" s="130"/>
      <c r="D94" s="131" t="s">
        <v>164</v>
      </c>
      <c r="E94" s="130"/>
      <c r="F94" s="130"/>
      <c r="G94" s="130"/>
      <c r="H94" s="130"/>
      <c r="I94" s="130"/>
      <c r="J94" s="130"/>
      <c r="K94" s="130"/>
      <c r="L94" s="130"/>
      <c r="M94" s="130"/>
      <c r="N94" s="249">
        <f>N145</f>
        <v>0</v>
      </c>
      <c r="O94" s="248"/>
      <c r="P94" s="248"/>
      <c r="Q94" s="248"/>
      <c r="R94" s="132"/>
    </row>
    <row r="95" spans="2:47" s="1" customFormat="1" ht="21.75" customHeight="1" x14ac:dyDescent="0.15">
      <c r="B95" s="35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7"/>
    </row>
    <row r="96" spans="2:47" s="1" customFormat="1" ht="29.25" customHeight="1" x14ac:dyDescent="0.15">
      <c r="B96" s="35"/>
      <c r="C96" s="128" t="s">
        <v>165</v>
      </c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246">
        <f>ROUND(N97+N98+N99+N100+N101+N102,2)</f>
        <v>0</v>
      </c>
      <c r="O96" s="250"/>
      <c r="P96" s="250"/>
      <c r="Q96" s="250"/>
      <c r="R96" s="37"/>
      <c r="T96" s="135"/>
      <c r="U96" s="136" t="s">
        <v>42</v>
      </c>
    </row>
    <row r="97" spans="2:65" s="1" customFormat="1" ht="18" customHeight="1" x14ac:dyDescent="0.15">
      <c r="B97" s="137"/>
      <c r="C97" s="138"/>
      <c r="D97" s="224" t="s">
        <v>166</v>
      </c>
      <c r="E97" s="251"/>
      <c r="F97" s="251"/>
      <c r="G97" s="251"/>
      <c r="H97" s="251"/>
      <c r="I97" s="138"/>
      <c r="J97" s="138"/>
      <c r="K97" s="138"/>
      <c r="L97" s="138"/>
      <c r="M97" s="138"/>
      <c r="N97" s="226">
        <f>ROUND(N89*T97,2)</f>
        <v>0</v>
      </c>
      <c r="O97" s="252"/>
      <c r="P97" s="252"/>
      <c r="Q97" s="252"/>
      <c r="R97" s="140"/>
      <c r="S97" s="141"/>
      <c r="T97" s="142"/>
      <c r="U97" s="143" t="s">
        <v>45</v>
      </c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1"/>
      <c r="AS97" s="141"/>
      <c r="AT97" s="141"/>
      <c r="AU97" s="141"/>
      <c r="AV97" s="141"/>
      <c r="AW97" s="141"/>
      <c r="AX97" s="141"/>
      <c r="AY97" s="144" t="s">
        <v>167</v>
      </c>
      <c r="AZ97" s="141"/>
      <c r="BA97" s="141"/>
      <c r="BB97" s="141"/>
      <c r="BC97" s="141"/>
      <c r="BD97" s="141"/>
      <c r="BE97" s="145">
        <f t="shared" ref="BE97:BE102" si="0">IF(U97="základná",N97,0)</f>
        <v>0</v>
      </c>
      <c r="BF97" s="145">
        <f t="shared" ref="BF97:BF102" si="1">IF(U97="znížená",N97,0)</f>
        <v>0</v>
      </c>
      <c r="BG97" s="145">
        <f t="shared" ref="BG97:BG102" si="2">IF(U97="zákl. prenesená",N97,0)</f>
        <v>0</v>
      </c>
      <c r="BH97" s="145">
        <f t="shared" ref="BH97:BH102" si="3">IF(U97="zníž. prenesená",N97,0)</f>
        <v>0</v>
      </c>
      <c r="BI97" s="145">
        <f t="shared" ref="BI97:BI102" si="4">IF(U97="nulová",N97,0)</f>
        <v>0</v>
      </c>
      <c r="BJ97" s="144" t="s">
        <v>90</v>
      </c>
      <c r="BK97" s="141"/>
      <c r="BL97" s="141"/>
      <c r="BM97" s="141"/>
    </row>
    <row r="98" spans="2:65" s="1" customFormat="1" ht="18" customHeight="1" x14ac:dyDescent="0.15">
      <c r="B98" s="137"/>
      <c r="C98" s="138"/>
      <c r="D98" s="224" t="s">
        <v>168</v>
      </c>
      <c r="E98" s="251"/>
      <c r="F98" s="251"/>
      <c r="G98" s="251"/>
      <c r="H98" s="251"/>
      <c r="I98" s="138"/>
      <c r="J98" s="138"/>
      <c r="K98" s="138"/>
      <c r="L98" s="138"/>
      <c r="M98" s="138"/>
      <c r="N98" s="226">
        <f>ROUND(N89*T98,2)</f>
        <v>0</v>
      </c>
      <c r="O98" s="252"/>
      <c r="P98" s="252"/>
      <c r="Q98" s="252"/>
      <c r="R98" s="140"/>
      <c r="S98" s="141"/>
      <c r="T98" s="142"/>
      <c r="U98" s="143" t="s">
        <v>45</v>
      </c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1"/>
      <c r="AY98" s="144" t="s">
        <v>167</v>
      </c>
      <c r="AZ98" s="141"/>
      <c r="BA98" s="141"/>
      <c r="BB98" s="141"/>
      <c r="BC98" s="141"/>
      <c r="BD98" s="141"/>
      <c r="BE98" s="145">
        <f t="shared" si="0"/>
        <v>0</v>
      </c>
      <c r="BF98" s="145">
        <f t="shared" si="1"/>
        <v>0</v>
      </c>
      <c r="BG98" s="145">
        <f t="shared" si="2"/>
        <v>0</v>
      </c>
      <c r="BH98" s="145">
        <f t="shared" si="3"/>
        <v>0</v>
      </c>
      <c r="BI98" s="145">
        <f t="shared" si="4"/>
        <v>0</v>
      </c>
      <c r="BJ98" s="144" t="s">
        <v>90</v>
      </c>
      <c r="BK98" s="141"/>
      <c r="BL98" s="141"/>
      <c r="BM98" s="141"/>
    </row>
    <row r="99" spans="2:65" s="1" customFormat="1" ht="18" customHeight="1" x14ac:dyDescent="0.15">
      <c r="B99" s="137"/>
      <c r="C99" s="138"/>
      <c r="D99" s="224" t="s">
        <v>169</v>
      </c>
      <c r="E99" s="251"/>
      <c r="F99" s="251"/>
      <c r="G99" s="251"/>
      <c r="H99" s="251"/>
      <c r="I99" s="138"/>
      <c r="J99" s="138"/>
      <c r="K99" s="138"/>
      <c r="L99" s="138"/>
      <c r="M99" s="138"/>
      <c r="N99" s="226">
        <f>ROUND(N89*T99,2)</f>
        <v>0</v>
      </c>
      <c r="O99" s="252"/>
      <c r="P99" s="252"/>
      <c r="Q99" s="252"/>
      <c r="R99" s="140"/>
      <c r="S99" s="141"/>
      <c r="T99" s="142"/>
      <c r="U99" s="143" t="s">
        <v>45</v>
      </c>
      <c r="V99" s="141"/>
      <c r="W99" s="141"/>
      <c r="X99" s="141"/>
      <c r="Y99" s="141"/>
      <c r="Z99" s="141"/>
      <c r="AA99" s="141"/>
      <c r="AB99" s="141"/>
      <c r="AC99" s="141"/>
      <c r="AD99" s="141"/>
      <c r="AE99" s="141"/>
      <c r="AF99" s="141"/>
      <c r="AG99" s="141"/>
      <c r="AH99" s="141"/>
      <c r="AI99" s="141"/>
      <c r="AJ99" s="141"/>
      <c r="AK99" s="141"/>
      <c r="AL99" s="141"/>
      <c r="AM99" s="141"/>
      <c r="AN99" s="141"/>
      <c r="AO99" s="141"/>
      <c r="AP99" s="141"/>
      <c r="AQ99" s="141"/>
      <c r="AR99" s="141"/>
      <c r="AS99" s="141"/>
      <c r="AT99" s="141"/>
      <c r="AU99" s="141"/>
      <c r="AV99" s="141"/>
      <c r="AW99" s="141"/>
      <c r="AX99" s="141"/>
      <c r="AY99" s="144" t="s">
        <v>167</v>
      </c>
      <c r="AZ99" s="141"/>
      <c r="BA99" s="141"/>
      <c r="BB99" s="141"/>
      <c r="BC99" s="141"/>
      <c r="BD99" s="141"/>
      <c r="BE99" s="145">
        <f t="shared" si="0"/>
        <v>0</v>
      </c>
      <c r="BF99" s="145">
        <f t="shared" si="1"/>
        <v>0</v>
      </c>
      <c r="BG99" s="145">
        <f t="shared" si="2"/>
        <v>0</v>
      </c>
      <c r="BH99" s="145">
        <f t="shared" si="3"/>
        <v>0</v>
      </c>
      <c r="BI99" s="145">
        <f t="shared" si="4"/>
        <v>0</v>
      </c>
      <c r="BJ99" s="144" t="s">
        <v>90</v>
      </c>
      <c r="BK99" s="141"/>
      <c r="BL99" s="141"/>
      <c r="BM99" s="141"/>
    </row>
    <row r="100" spans="2:65" s="1" customFormat="1" ht="18" customHeight="1" x14ac:dyDescent="0.15">
      <c r="B100" s="137"/>
      <c r="C100" s="138"/>
      <c r="D100" s="224" t="s">
        <v>170</v>
      </c>
      <c r="E100" s="251"/>
      <c r="F100" s="251"/>
      <c r="G100" s="251"/>
      <c r="H100" s="251"/>
      <c r="I100" s="138"/>
      <c r="J100" s="138"/>
      <c r="K100" s="138"/>
      <c r="L100" s="138"/>
      <c r="M100" s="138"/>
      <c r="N100" s="226">
        <f>ROUND(N89*T100,2)</f>
        <v>0</v>
      </c>
      <c r="O100" s="252"/>
      <c r="P100" s="252"/>
      <c r="Q100" s="252"/>
      <c r="R100" s="140"/>
      <c r="S100" s="141"/>
      <c r="T100" s="142"/>
      <c r="U100" s="143" t="s">
        <v>45</v>
      </c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1"/>
      <c r="AY100" s="144" t="s">
        <v>167</v>
      </c>
      <c r="AZ100" s="141"/>
      <c r="BA100" s="141"/>
      <c r="BB100" s="141"/>
      <c r="BC100" s="141"/>
      <c r="BD100" s="141"/>
      <c r="BE100" s="145">
        <f t="shared" si="0"/>
        <v>0</v>
      </c>
      <c r="BF100" s="145">
        <f t="shared" si="1"/>
        <v>0</v>
      </c>
      <c r="BG100" s="145">
        <f t="shared" si="2"/>
        <v>0</v>
      </c>
      <c r="BH100" s="145">
        <f t="shared" si="3"/>
        <v>0</v>
      </c>
      <c r="BI100" s="145">
        <f t="shared" si="4"/>
        <v>0</v>
      </c>
      <c r="BJ100" s="144" t="s">
        <v>90</v>
      </c>
      <c r="BK100" s="141"/>
      <c r="BL100" s="141"/>
      <c r="BM100" s="141"/>
    </row>
    <row r="101" spans="2:65" s="1" customFormat="1" ht="18" customHeight="1" x14ac:dyDescent="0.15">
      <c r="B101" s="137"/>
      <c r="C101" s="138"/>
      <c r="D101" s="224" t="s">
        <v>171</v>
      </c>
      <c r="E101" s="251"/>
      <c r="F101" s="251"/>
      <c r="G101" s="251"/>
      <c r="H101" s="251"/>
      <c r="I101" s="138"/>
      <c r="J101" s="138"/>
      <c r="K101" s="138"/>
      <c r="L101" s="138"/>
      <c r="M101" s="138"/>
      <c r="N101" s="226">
        <f>ROUND(N89*T101,2)</f>
        <v>0</v>
      </c>
      <c r="O101" s="252"/>
      <c r="P101" s="252"/>
      <c r="Q101" s="252"/>
      <c r="R101" s="140"/>
      <c r="S101" s="141"/>
      <c r="T101" s="142"/>
      <c r="U101" s="143" t="s">
        <v>45</v>
      </c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1"/>
      <c r="AY101" s="144" t="s">
        <v>167</v>
      </c>
      <c r="AZ101" s="141"/>
      <c r="BA101" s="141"/>
      <c r="BB101" s="141"/>
      <c r="BC101" s="141"/>
      <c r="BD101" s="141"/>
      <c r="BE101" s="145">
        <f t="shared" si="0"/>
        <v>0</v>
      </c>
      <c r="BF101" s="145">
        <f t="shared" si="1"/>
        <v>0</v>
      </c>
      <c r="BG101" s="145">
        <f t="shared" si="2"/>
        <v>0</v>
      </c>
      <c r="BH101" s="145">
        <f t="shared" si="3"/>
        <v>0</v>
      </c>
      <c r="BI101" s="145">
        <f t="shared" si="4"/>
        <v>0</v>
      </c>
      <c r="BJ101" s="144" t="s">
        <v>90</v>
      </c>
      <c r="BK101" s="141"/>
      <c r="BL101" s="141"/>
      <c r="BM101" s="141"/>
    </row>
    <row r="102" spans="2:65" s="1" customFormat="1" ht="18" customHeight="1" x14ac:dyDescent="0.15">
      <c r="B102" s="137"/>
      <c r="C102" s="138"/>
      <c r="D102" s="139" t="s">
        <v>172</v>
      </c>
      <c r="E102" s="138"/>
      <c r="F102" s="138"/>
      <c r="G102" s="138"/>
      <c r="H102" s="138"/>
      <c r="I102" s="138"/>
      <c r="J102" s="138"/>
      <c r="K102" s="138"/>
      <c r="L102" s="138"/>
      <c r="M102" s="138"/>
      <c r="N102" s="226">
        <f>ROUND(N89*T102,2)</f>
        <v>0</v>
      </c>
      <c r="O102" s="252"/>
      <c r="P102" s="252"/>
      <c r="Q102" s="252"/>
      <c r="R102" s="140"/>
      <c r="S102" s="141"/>
      <c r="T102" s="146"/>
      <c r="U102" s="147" t="s">
        <v>45</v>
      </c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1"/>
      <c r="AV102" s="141"/>
      <c r="AW102" s="141"/>
      <c r="AX102" s="141"/>
      <c r="AY102" s="144" t="s">
        <v>173</v>
      </c>
      <c r="AZ102" s="141"/>
      <c r="BA102" s="141"/>
      <c r="BB102" s="141"/>
      <c r="BC102" s="141"/>
      <c r="BD102" s="141"/>
      <c r="BE102" s="145">
        <f t="shared" si="0"/>
        <v>0</v>
      </c>
      <c r="BF102" s="145">
        <f t="shared" si="1"/>
        <v>0</v>
      </c>
      <c r="BG102" s="145">
        <f t="shared" si="2"/>
        <v>0</v>
      </c>
      <c r="BH102" s="145">
        <f t="shared" si="3"/>
        <v>0</v>
      </c>
      <c r="BI102" s="145">
        <f t="shared" si="4"/>
        <v>0</v>
      </c>
      <c r="BJ102" s="144" t="s">
        <v>90</v>
      </c>
      <c r="BK102" s="141"/>
      <c r="BL102" s="141"/>
      <c r="BM102" s="141"/>
    </row>
    <row r="103" spans="2:65" s="1" customFormat="1" x14ac:dyDescent="0.15">
      <c r="B103" s="35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7"/>
    </row>
    <row r="104" spans="2:65" s="1" customFormat="1" ht="29.25" customHeight="1" x14ac:dyDescent="0.15">
      <c r="B104" s="35"/>
      <c r="C104" s="119" t="s">
        <v>122</v>
      </c>
      <c r="D104" s="120"/>
      <c r="E104" s="120"/>
      <c r="F104" s="120"/>
      <c r="G104" s="120"/>
      <c r="H104" s="120"/>
      <c r="I104" s="120"/>
      <c r="J104" s="120"/>
      <c r="K104" s="120"/>
      <c r="L104" s="227">
        <f>ROUND(SUM(N89+N96),2)</f>
        <v>0</v>
      </c>
      <c r="M104" s="227"/>
      <c r="N104" s="227"/>
      <c r="O104" s="227"/>
      <c r="P104" s="227"/>
      <c r="Q104" s="227"/>
      <c r="R104" s="37"/>
    </row>
    <row r="105" spans="2:65" s="1" customFormat="1" ht="7" customHeight="1" x14ac:dyDescent="0.15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1"/>
    </row>
    <row r="109" spans="2:65" s="1" customFormat="1" ht="7" customHeight="1" x14ac:dyDescent="0.15">
      <c r="B109" s="62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4"/>
    </row>
    <row r="110" spans="2:65" s="1" customFormat="1" ht="37" customHeight="1" x14ac:dyDescent="0.15">
      <c r="B110" s="35"/>
      <c r="C110" s="186" t="s">
        <v>174</v>
      </c>
      <c r="D110" s="235"/>
      <c r="E110" s="235"/>
      <c r="F110" s="235"/>
      <c r="G110" s="235"/>
      <c r="H110" s="235"/>
      <c r="I110" s="235"/>
      <c r="J110" s="235"/>
      <c r="K110" s="235"/>
      <c r="L110" s="235"/>
      <c r="M110" s="235"/>
      <c r="N110" s="235"/>
      <c r="O110" s="235"/>
      <c r="P110" s="235"/>
      <c r="Q110" s="235"/>
      <c r="R110" s="37"/>
    </row>
    <row r="111" spans="2:65" s="1" customFormat="1" ht="7" customHeight="1" x14ac:dyDescent="0.15">
      <c r="B111" s="35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7"/>
    </row>
    <row r="112" spans="2:65" s="1" customFormat="1" ht="30" customHeight="1" x14ac:dyDescent="0.15">
      <c r="B112" s="35"/>
      <c r="C112" s="30" t="s">
        <v>17</v>
      </c>
      <c r="D112" s="36"/>
      <c r="E112" s="36"/>
      <c r="F112" s="233" t="str">
        <f>F6</f>
        <v>PRESTAVBA BUDOVY NA KOMUNITNÉ CENTRUM - OBEC TERANY</v>
      </c>
      <c r="G112" s="234"/>
      <c r="H112" s="234"/>
      <c r="I112" s="234"/>
      <c r="J112" s="234"/>
      <c r="K112" s="234"/>
      <c r="L112" s="234"/>
      <c r="M112" s="234"/>
      <c r="N112" s="234"/>
      <c r="O112" s="234"/>
      <c r="P112" s="234"/>
      <c r="Q112" s="36"/>
      <c r="R112" s="37"/>
    </row>
    <row r="113" spans="2:65" ht="30" customHeight="1" x14ac:dyDescent="0.15">
      <c r="B113" s="23"/>
      <c r="C113" s="30" t="s">
        <v>129</v>
      </c>
      <c r="D113" s="26"/>
      <c r="E113" s="26"/>
      <c r="F113" s="233" t="s">
        <v>130</v>
      </c>
      <c r="G113" s="191"/>
      <c r="H113" s="191"/>
      <c r="I113" s="191"/>
      <c r="J113" s="191"/>
      <c r="K113" s="191"/>
      <c r="L113" s="191"/>
      <c r="M113" s="191"/>
      <c r="N113" s="191"/>
      <c r="O113" s="191"/>
      <c r="P113" s="191"/>
      <c r="Q113" s="26"/>
      <c r="R113" s="24"/>
    </row>
    <row r="114" spans="2:65" s="1" customFormat="1" ht="37" customHeight="1" x14ac:dyDescent="0.15">
      <c r="B114" s="35"/>
      <c r="C114" s="69" t="s">
        <v>131</v>
      </c>
      <c r="D114" s="36"/>
      <c r="E114" s="36"/>
      <c r="F114" s="231" t="str">
        <f>F8</f>
        <v>Časť 3. - KANALIZAČNÁ PRÍPOJKA</v>
      </c>
      <c r="G114" s="235"/>
      <c r="H114" s="235"/>
      <c r="I114" s="235"/>
      <c r="J114" s="235"/>
      <c r="K114" s="235"/>
      <c r="L114" s="235"/>
      <c r="M114" s="235"/>
      <c r="N114" s="235"/>
      <c r="O114" s="235"/>
      <c r="P114" s="235"/>
      <c r="Q114" s="36"/>
      <c r="R114" s="37"/>
    </row>
    <row r="115" spans="2:65" s="1" customFormat="1" ht="7" customHeight="1" x14ac:dyDescent="0.15">
      <c r="B115" s="35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7"/>
    </row>
    <row r="116" spans="2:65" s="1" customFormat="1" ht="18" customHeight="1" x14ac:dyDescent="0.15">
      <c r="B116" s="35"/>
      <c r="C116" s="30" t="s">
        <v>20</v>
      </c>
      <c r="D116" s="36"/>
      <c r="E116" s="36"/>
      <c r="F116" s="28" t="str">
        <f>F10</f>
        <v>TERANY, 962 68, parc. č.: 1/5</v>
      </c>
      <c r="G116" s="36"/>
      <c r="H116" s="36"/>
      <c r="I116" s="36"/>
      <c r="J116" s="36"/>
      <c r="K116" s="30" t="s">
        <v>22</v>
      </c>
      <c r="L116" s="36"/>
      <c r="M116" s="237">
        <f>IF(O10="","",O10)</f>
        <v>0</v>
      </c>
      <c r="N116" s="237"/>
      <c r="O116" s="237"/>
      <c r="P116" s="237"/>
      <c r="Q116" s="36"/>
      <c r="R116" s="37"/>
    </row>
    <row r="117" spans="2:65" s="1" customFormat="1" ht="7" customHeight="1" x14ac:dyDescent="0.15">
      <c r="B117" s="35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7"/>
    </row>
    <row r="118" spans="2:65" s="1" customFormat="1" ht="12" x14ac:dyDescent="0.15">
      <c r="B118" s="35"/>
      <c r="C118" s="30" t="s">
        <v>23</v>
      </c>
      <c r="D118" s="36"/>
      <c r="E118" s="36"/>
      <c r="F118" s="28" t="str">
        <f>E13</f>
        <v>Obec Terany, Terany 116, PSČ: 962 68</v>
      </c>
      <c r="G118" s="36"/>
      <c r="H118" s="36"/>
      <c r="I118" s="36"/>
      <c r="J118" s="36"/>
      <c r="K118" s="30" t="s">
        <v>30</v>
      </c>
      <c r="L118" s="36"/>
      <c r="M118" s="190" t="str">
        <f>E19</f>
        <v>Cobra Bauart s.r.o. Športová 2/20, Balog nad Ipľom</v>
      </c>
      <c r="N118" s="190"/>
      <c r="O118" s="190"/>
      <c r="P118" s="190"/>
      <c r="Q118" s="190"/>
      <c r="R118" s="37"/>
    </row>
    <row r="119" spans="2:65" s="1" customFormat="1" ht="14.5" customHeight="1" x14ac:dyDescent="0.15">
      <c r="B119" s="35"/>
      <c r="C119" s="30" t="s">
        <v>28</v>
      </c>
      <c r="D119" s="36"/>
      <c r="E119" s="36"/>
      <c r="F119" s="28" t="str">
        <f>IF(E16="","",E16)</f>
        <v>Vyplň údaj</v>
      </c>
      <c r="G119" s="36"/>
      <c r="H119" s="36"/>
      <c r="I119" s="36"/>
      <c r="J119" s="36"/>
      <c r="K119" s="30" t="s">
        <v>36</v>
      </c>
      <c r="L119" s="36"/>
      <c r="M119" s="190" t="str">
        <f>E22</f>
        <v xml:space="preserve"> </v>
      </c>
      <c r="N119" s="190"/>
      <c r="O119" s="190"/>
      <c r="P119" s="190"/>
      <c r="Q119" s="190"/>
      <c r="R119" s="37"/>
    </row>
    <row r="120" spans="2:65" s="1" customFormat="1" ht="10.25" customHeight="1" x14ac:dyDescent="0.15">
      <c r="B120" s="35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7"/>
    </row>
    <row r="121" spans="2:65" s="9" customFormat="1" ht="29.25" customHeight="1" x14ac:dyDescent="0.15">
      <c r="B121" s="148"/>
      <c r="C121" s="149" t="s">
        <v>175</v>
      </c>
      <c r="D121" s="150" t="s">
        <v>176</v>
      </c>
      <c r="E121" s="150" t="s">
        <v>60</v>
      </c>
      <c r="F121" s="253" t="s">
        <v>177</v>
      </c>
      <c r="G121" s="253"/>
      <c r="H121" s="253"/>
      <c r="I121" s="253"/>
      <c r="J121" s="150" t="s">
        <v>178</v>
      </c>
      <c r="K121" s="150" t="s">
        <v>179</v>
      </c>
      <c r="L121" s="253" t="s">
        <v>180</v>
      </c>
      <c r="M121" s="253"/>
      <c r="N121" s="253" t="s">
        <v>136</v>
      </c>
      <c r="O121" s="253"/>
      <c r="P121" s="253"/>
      <c r="Q121" s="254"/>
      <c r="R121" s="151"/>
      <c r="T121" s="76" t="s">
        <v>181</v>
      </c>
      <c r="U121" s="77" t="s">
        <v>42</v>
      </c>
      <c r="V121" s="77" t="s">
        <v>182</v>
      </c>
      <c r="W121" s="77" t="s">
        <v>183</v>
      </c>
      <c r="X121" s="77" t="s">
        <v>184</v>
      </c>
      <c r="Y121" s="77" t="s">
        <v>185</v>
      </c>
      <c r="Z121" s="77" t="s">
        <v>186</v>
      </c>
      <c r="AA121" s="78" t="s">
        <v>187</v>
      </c>
    </row>
    <row r="122" spans="2:65" s="1" customFormat="1" ht="29.25" customHeight="1" x14ac:dyDescent="0.2">
      <c r="B122" s="35"/>
      <c r="C122" s="80" t="s">
        <v>133</v>
      </c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272">
        <f>BK122</f>
        <v>0</v>
      </c>
      <c r="O122" s="273"/>
      <c r="P122" s="273"/>
      <c r="Q122" s="273"/>
      <c r="R122" s="37"/>
      <c r="T122" s="79"/>
      <c r="U122" s="51"/>
      <c r="V122" s="51"/>
      <c r="W122" s="152">
        <f>W123+W145</f>
        <v>0</v>
      </c>
      <c r="X122" s="51"/>
      <c r="Y122" s="152">
        <f>Y123+Y145</f>
        <v>1.5875599999999999</v>
      </c>
      <c r="Z122" s="51"/>
      <c r="AA122" s="153">
        <f>AA123+AA145</f>
        <v>0</v>
      </c>
      <c r="AT122" s="19" t="s">
        <v>77</v>
      </c>
      <c r="AU122" s="19" t="s">
        <v>138</v>
      </c>
      <c r="BK122" s="154">
        <f>BK123+BK145</f>
        <v>0</v>
      </c>
    </row>
    <row r="123" spans="2:65" s="10" customFormat="1" ht="37.25" customHeight="1" x14ac:dyDescent="0.2">
      <c r="B123" s="155"/>
      <c r="C123" s="156"/>
      <c r="D123" s="157" t="s">
        <v>139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249">
        <f>BK123</f>
        <v>0</v>
      </c>
      <c r="O123" s="274"/>
      <c r="P123" s="274"/>
      <c r="Q123" s="274"/>
      <c r="R123" s="158"/>
      <c r="T123" s="159"/>
      <c r="U123" s="156"/>
      <c r="V123" s="156"/>
      <c r="W123" s="160">
        <f>W124+W136+W143</f>
        <v>0</v>
      </c>
      <c r="X123" s="156"/>
      <c r="Y123" s="160">
        <f>Y124+Y136+Y143</f>
        <v>1.5875599999999999</v>
      </c>
      <c r="Z123" s="156"/>
      <c r="AA123" s="161">
        <f>AA124+AA136+AA143</f>
        <v>0</v>
      </c>
      <c r="AR123" s="162" t="s">
        <v>85</v>
      </c>
      <c r="AT123" s="163" t="s">
        <v>77</v>
      </c>
      <c r="AU123" s="163" t="s">
        <v>78</v>
      </c>
      <c r="AY123" s="162" t="s">
        <v>188</v>
      </c>
      <c r="BK123" s="164">
        <f>BK124+BK136+BK143</f>
        <v>0</v>
      </c>
    </row>
    <row r="124" spans="2:65" s="10" customFormat="1" ht="20" customHeight="1" x14ac:dyDescent="0.15">
      <c r="B124" s="155"/>
      <c r="C124" s="156"/>
      <c r="D124" s="165" t="s">
        <v>1078</v>
      </c>
      <c r="E124" s="165"/>
      <c r="F124" s="165"/>
      <c r="G124" s="165"/>
      <c r="H124" s="165"/>
      <c r="I124" s="165"/>
      <c r="J124" s="165"/>
      <c r="K124" s="165"/>
      <c r="L124" s="165"/>
      <c r="M124" s="165"/>
      <c r="N124" s="263">
        <f>BK124</f>
        <v>0</v>
      </c>
      <c r="O124" s="264"/>
      <c r="P124" s="264"/>
      <c r="Q124" s="264"/>
      <c r="R124" s="158"/>
      <c r="T124" s="159"/>
      <c r="U124" s="156"/>
      <c r="V124" s="156"/>
      <c r="W124" s="160">
        <f>SUM(W125:W135)</f>
        <v>0</v>
      </c>
      <c r="X124" s="156"/>
      <c r="Y124" s="160">
        <f>SUM(Y125:Y135)</f>
        <v>1.0987199999999999</v>
      </c>
      <c r="Z124" s="156"/>
      <c r="AA124" s="161">
        <f>SUM(AA125:AA135)</f>
        <v>0</v>
      </c>
      <c r="AR124" s="162" t="s">
        <v>85</v>
      </c>
      <c r="AT124" s="163" t="s">
        <v>77</v>
      </c>
      <c r="AU124" s="163" t="s">
        <v>85</v>
      </c>
      <c r="AY124" s="162" t="s">
        <v>188</v>
      </c>
      <c r="BK124" s="164">
        <f>SUM(BK125:BK135)</f>
        <v>0</v>
      </c>
    </row>
    <row r="125" spans="2:65" s="1" customFormat="1" ht="25.5" customHeight="1" x14ac:dyDescent="0.15">
      <c r="B125" s="137"/>
      <c r="C125" s="166" t="s">
        <v>85</v>
      </c>
      <c r="D125" s="166" t="s">
        <v>189</v>
      </c>
      <c r="E125" s="167" t="s">
        <v>1081</v>
      </c>
      <c r="F125" s="255" t="s">
        <v>1082</v>
      </c>
      <c r="G125" s="255"/>
      <c r="H125" s="255"/>
      <c r="I125" s="255"/>
      <c r="J125" s="168" t="s">
        <v>192</v>
      </c>
      <c r="K125" s="169">
        <v>25.2</v>
      </c>
      <c r="L125" s="256">
        <v>0</v>
      </c>
      <c r="M125" s="256"/>
      <c r="N125" s="257">
        <f t="shared" ref="N125:N135" si="5">ROUND(L125*K125,3)</f>
        <v>0</v>
      </c>
      <c r="O125" s="257"/>
      <c r="P125" s="257"/>
      <c r="Q125" s="257"/>
      <c r="R125" s="140"/>
      <c r="T125" s="171" t="s">
        <v>5</v>
      </c>
      <c r="U125" s="44" t="s">
        <v>45</v>
      </c>
      <c r="V125" s="36"/>
      <c r="W125" s="172">
        <f t="shared" ref="W125:W135" si="6">V125*K125</f>
        <v>0</v>
      </c>
      <c r="X125" s="172">
        <v>0</v>
      </c>
      <c r="Y125" s="172">
        <f t="shared" ref="Y125:Y135" si="7">X125*K125</f>
        <v>0</v>
      </c>
      <c r="Z125" s="172">
        <v>0</v>
      </c>
      <c r="AA125" s="173">
        <f t="shared" ref="AA125:AA135" si="8">Z125*K125</f>
        <v>0</v>
      </c>
      <c r="AR125" s="19" t="s">
        <v>248</v>
      </c>
      <c r="AT125" s="19" t="s">
        <v>189</v>
      </c>
      <c r="AU125" s="19" t="s">
        <v>90</v>
      </c>
      <c r="AY125" s="19" t="s">
        <v>188</v>
      </c>
      <c r="BE125" s="114">
        <f t="shared" ref="BE125:BE135" si="9">IF(U125="základná",N125,0)</f>
        <v>0</v>
      </c>
      <c r="BF125" s="114">
        <f t="shared" ref="BF125:BF135" si="10">IF(U125="znížená",N125,0)</f>
        <v>0</v>
      </c>
      <c r="BG125" s="114">
        <f t="shared" ref="BG125:BG135" si="11">IF(U125="zákl. prenesená",N125,0)</f>
        <v>0</v>
      </c>
      <c r="BH125" s="114">
        <f t="shared" ref="BH125:BH135" si="12">IF(U125="zníž. prenesená",N125,0)</f>
        <v>0</v>
      </c>
      <c r="BI125" s="114">
        <f t="shared" ref="BI125:BI135" si="13">IF(U125="nulová",N125,0)</f>
        <v>0</v>
      </c>
      <c r="BJ125" s="19" t="s">
        <v>90</v>
      </c>
      <c r="BK125" s="174">
        <f t="shared" ref="BK125:BK135" si="14">ROUND(L125*K125,3)</f>
        <v>0</v>
      </c>
      <c r="BL125" s="19" t="s">
        <v>248</v>
      </c>
      <c r="BM125" s="19" t="s">
        <v>1083</v>
      </c>
    </row>
    <row r="126" spans="2:65" s="1" customFormat="1" ht="16.5" customHeight="1" x14ac:dyDescent="0.15">
      <c r="B126" s="137"/>
      <c r="C126" s="166" t="s">
        <v>90</v>
      </c>
      <c r="D126" s="166" t="s">
        <v>189</v>
      </c>
      <c r="E126" s="167" t="s">
        <v>1084</v>
      </c>
      <c r="F126" s="255" t="s">
        <v>1085</v>
      </c>
      <c r="G126" s="255"/>
      <c r="H126" s="255"/>
      <c r="I126" s="255"/>
      <c r="J126" s="168" t="s">
        <v>192</v>
      </c>
      <c r="K126" s="169">
        <v>25.2</v>
      </c>
      <c r="L126" s="256">
        <v>0</v>
      </c>
      <c r="M126" s="256"/>
      <c r="N126" s="257">
        <f t="shared" si="5"/>
        <v>0</v>
      </c>
      <c r="O126" s="257"/>
      <c r="P126" s="257"/>
      <c r="Q126" s="257"/>
      <c r="R126" s="140"/>
      <c r="T126" s="171" t="s">
        <v>5</v>
      </c>
      <c r="U126" s="44" t="s">
        <v>45</v>
      </c>
      <c r="V126" s="36"/>
      <c r="W126" s="172">
        <f t="shared" si="6"/>
        <v>0</v>
      </c>
      <c r="X126" s="172">
        <v>0</v>
      </c>
      <c r="Y126" s="172">
        <f t="shared" si="7"/>
        <v>0</v>
      </c>
      <c r="Z126" s="172">
        <v>0</v>
      </c>
      <c r="AA126" s="173">
        <f t="shared" si="8"/>
        <v>0</v>
      </c>
      <c r="AR126" s="19" t="s">
        <v>248</v>
      </c>
      <c r="AT126" s="19" t="s">
        <v>189</v>
      </c>
      <c r="AU126" s="19" t="s">
        <v>90</v>
      </c>
      <c r="AY126" s="19" t="s">
        <v>188</v>
      </c>
      <c r="BE126" s="114">
        <f t="shared" si="9"/>
        <v>0</v>
      </c>
      <c r="BF126" s="114">
        <f t="shared" si="10"/>
        <v>0</v>
      </c>
      <c r="BG126" s="114">
        <f t="shared" si="11"/>
        <v>0</v>
      </c>
      <c r="BH126" s="114">
        <f t="shared" si="12"/>
        <v>0</v>
      </c>
      <c r="BI126" s="114">
        <f t="shared" si="13"/>
        <v>0</v>
      </c>
      <c r="BJ126" s="19" t="s">
        <v>90</v>
      </c>
      <c r="BK126" s="174">
        <f t="shared" si="14"/>
        <v>0</v>
      </c>
      <c r="BL126" s="19" t="s">
        <v>248</v>
      </c>
      <c r="BM126" s="19" t="s">
        <v>1086</v>
      </c>
    </row>
    <row r="127" spans="2:65" s="1" customFormat="1" ht="25.5" customHeight="1" x14ac:dyDescent="0.15">
      <c r="B127" s="137"/>
      <c r="C127" s="166" t="s">
        <v>106</v>
      </c>
      <c r="D127" s="166" t="s">
        <v>189</v>
      </c>
      <c r="E127" s="167" t="s">
        <v>1087</v>
      </c>
      <c r="F127" s="255" t="s">
        <v>1088</v>
      </c>
      <c r="G127" s="255"/>
      <c r="H127" s="255"/>
      <c r="I127" s="255"/>
      <c r="J127" s="168" t="s">
        <v>220</v>
      </c>
      <c r="K127" s="169">
        <v>42</v>
      </c>
      <c r="L127" s="256">
        <v>0</v>
      </c>
      <c r="M127" s="256"/>
      <c r="N127" s="257">
        <f t="shared" si="5"/>
        <v>0</v>
      </c>
      <c r="O127" s="257"/>
      <c r="P127" s="257"/>
      <c r="Q127" s="257"/>
      <c r="R127" s="140"/>
      <c r="T127" s="171" t="s">
        <v>5</v>
      </c>
      <c r="U127" s="44" t="s">
        <v>45</v>
      </c>
      <c r="V127" s="36"/>
      <c r="W127" s="172">
        <f t="shared" si="6"/>
        <v>0</v>
      </c>
      <c r="X127" s="172">
        <v>2.6159999999999999E-2</v>
      </c>
      <c r="Y127" s="172">
        <f t="shared" si="7"/>
        <v>1.0987199999999999</v>
      </c>
      <c r="Z127" s="172">
        <v>0</v>
      </c>
      <c r="AA127" s="173">
        <f t="shared" si="8"/>
        <v>0</v>
      </c>
      <c r="AR127" s="19" t="s">
        <v>248</v>
      </c>
      <c r="AT127" s="19" t="s">
        <v>189</v>
      </c>
      <c r="AU127" s="19" t="s">
        <v>90</v>
      </c>
      <c r="AY127" s="19" t="s">
        <v>188</v>
      </c>
      <c r="BE127" s="114">
        <f t="shared" si="9"/>
        <v>0</v>
      </c>
      <c r="BF127" s="114">
        <f t="shared" si="10"/>
        <v>0</v>
      </c>
      <c r="BG127" s="114">
        <f t="shared" si="11"/>
        <v>0</v>
      </c>
      <c r="BH127" s="114">
        <f t="shared" si="12"/>
        <v>0</v>
      </c>
      <c r="BI127" s="114">
        <f t="shared" si="13"/>
        <v>0</v>
      </c>
      <c r="BJ127" s="19" t="s">
        <v>90</v>
      </c>
      <c r="BK127" s="174">
        <f t="shared" si="14"/>
        <v>0</v>
      </c>
      <c r="BL127" s="19" t="s">
        <v>248</v>
      </c>
      <c r="BM127" s="19" t="s">
        <v>1089</v>
      </c>
    </row>
    <row r="128" spans="2:65" s="1" customFormat="1" ht="25.5" customHeight="1" x14ac:dyDescent="0.15">
      <c r="B128" s="137"/>
      <c r="C128" s="166" t="s">
        <v>193</v>
      </c>
      <c r="D128" s="166" t="s">
        <v>189</v>
      </c>
      <c r="E128" s="167" t="s">
        <v>1090</v>
      </c>
      <c r="F128" s="255" t="s">
        <v>1091</v>
      </c>
      <c r="G128" s="255"/>
      <c r="H128" s="255"/>
      <c r="I128" s="255"/>
      <c r="J128" s="168" t="s">
        <v>220</v>
      </c>
      <c r="K128" s="169">
        <v>42</v>
      </c>
      <c r="L128" s="256">
        <v>0</v>
      </c>
      <c r="M128" s="256"/>
      <c r="N128" s="257">
        <f t="shared" si="5"/>
        <v>0</v>
      </c>
      <c r="O128" s="257"/>
      <c r="P128" s="257"/>
      <c r="Q128" s="257"/>
      <c r="R128" s="140"/>
      <c r="T128" s="171" t="s">
        <v>5</v>
      </c>
      <c r="U128" s="44" t="s">
        <v>45</v>
      </c>
      <c r="V128" s="36"/>
      <c r="W128" s="172">
        <f t="shared" si="6"/>
        <v>0</v>
      </c>
      <c r="X128" s="172">
        <v>0</v>
      </c>
      <c r="Y128" s="172">
        <f t="shared" si="7"/>
        <v>0</v>
      </c>
      <c r="Z128" s="172">
        <v>0</v>
      </c>
      <c r="AA128" s="173">
        <f t="shared" si="8"/>
        <v>0</v>
      </c>
      <c r="AR128" s="19" t="s">
        <v>248</v>
      </c>
      <c r="AT128" s="19" t="s">
        <v>189</v>
      </c>
      <c r="AU128" s="19" t="s">
        <v>90</v>
      </c>
      <c r="AY128" s="19" t="s">
        <v>188</v>
      </c>
      <c r="BE128" s="114">
        <f t="shared" si="9"/>
        <v>0</v>
      </c>
      <c r="BF128" s="114">
        <f t="shared" si="10"/>
        <v>0</v>
      </c>
      <c r="BG128" s="114">
        <f t="shared" si="11"/>
        <v>0</v>
      </c>
      <c r="BH128" s="114">
        <f t="shared" si="12"/>
        <v>0</v>
      </c>
      <c r="BI128" s="114">
        <f t="shared" si="13"/>
        <v>0</v>
      </c>
      <c r="BJ128" s="19" t="s">
        <v>90</v>
      </c>
      <c r="BK128" s="174">
        <f t="shared" si="14"/>
        <v>0</v>
      </c>
      <c r="BL128" s="19" t="s">
        <v>248</v>
      </c>
      <c r="BM128" s="19" t="s">
        <v>1092</v>
      </c>
    </row>
    <row r="129" spans="2:65" s="1" customFormat="1" ht="38.25" customHeight="1" x14ac:dyDescent="0.15">
      <c r="B129" s="137"/>
      <c r="C129" s="166" t="s">
        <v>204</v>
      </c>
      <c r="D129" s="166" t="s">
        <v>189</v>
      </c>
      <c r="E129" s="167" t="s">
        <v>1093</v>
      </c>
      <c r="F129" s="255" t="s">
        <v>1094</v>
      </c>
      <c r="G129" s="255"/>
      <c r="H129" s="255"/>
      <c r="I129" s="255"/>
      <c r="J129" s="168" t="s">
        <v>192</v>
      </c>
      <c r="K129" s="169">
        <v>25.2</v>
      </c>
      <c r="L129" s="256">
        <v>0</v>
      </c>
      <c r="M129" s="256"/>
      <c r="N129" s="257">
        <f t="shared" si="5"/>
        <v>0</v>
      </c>
      <c r="O129" s="257"/>
      <c r="P129" s="257"/>
      <c r="Q129" s="257"/>
      <c r="R129" s="140"/>
      <c r="T129" s="171" t="s">
        <v>5</v>
      </c>
      <c r="U129" s="44" t="s">
        <v>45</v>
      </c>
      <c r="V129" s="36"/>
      <c r="W129" s="172">
        <f t="shared" si="6"/>
        <v>0</v>
      </c>
      <c r="X129" s="172">
        <v>0</v>
      </c>
      <c r="Y129" s="172">
        <f t="shared" si="7"/>
        <v>0</v>
      </c>
      <c r="Z129" s="172">
        <v>0</v>
      </c>
      <c r="AA129" s="173">
        <f t="shared" si="8"/>
        <v>0</v>
      </c>
      <c r="AR129" s="19" t="s">
        <v>248</v>
      </c>
      <c r="AT129" s="19" t="s">
        <v>189</v>
      </c>
      <c r="AU129" s="19" t="s">
        <v>90</v>
      </c>
      <c r="AY129" s="19" t="s">
        <v>188</v>
      </c>
      <c r="BE129" s="114">
        <f t="shared" si="9"/>
        <v>0</v>
      </c>
      <c r="BF129" s="114">
        <f t="shared" si="10"/>
        <v>0</v>
      </c>
      <c r="BG129" s="114">
        <f t="shared" si="11"/>
        <v>0</v>
      </c>
      <c r="BH129" s="114">
        <f t="shared" si="12"/>
        <v>0</v>
      </c>
      <c r="BI129" s="114">
        <f t="shared" si="13"/>
        <v>0</v>
      </c>
      <c r="BJ129" s="19" t="s">
        <v>90</v>
      </c>
      <c r="BK129" s="174">
        <f t="shared" si="14"/>
        <v>0</v>
      </c>
      <c r="BL129" s="19" t="s">
        <v>248</v>
      </c>
      <c r="BM129" s="19" t="s">
        <v>1095</v>
      </c>
    </row>
    <row r="130" spans="2:65" s="1" customFormat="1" ht="38.25" customHeight="1" x14ac:dyDescent="0.15">
      <c r="B130" s="137"/>
      <c r="C130" s="166" t="s">
        <v>200</v>
      </c>
      <c r="D130" s="166" t="s">
        <v>189</v>
      </c>
      <c r="E130" s="167" t="s">
        <v>1096</v>
      </c>
      <c r="F130" s="255" t="s">
        <v>1097</v>
      </c>
      <c r="G130" s="255"/>
      <c r="H130" s="255"/>
      <c r="I130" s="255"/>
      <c r="J130" s="168" t="s">
        <v>192</v>
      </c>
      <c r="K130" s="169">
        <v>25.2</v>
      </c>
      <c r="L130" s="256">
        <v>0</v>
      </c>
      <c r="M130" s="256"/>
      <c r="N130" s="257">
        <f t="shared" si="5"/>
        <v>0</v>
      </c>
      <c r="O130" s="257"/>
      <c r="P130" s="257"/>
      <c r="Q130" s="257"/>
      <c r="R130" s="140"/>
      <c r="T130" s="171" t="s">
        <v>5</v>
      </c>
      <c r="U130" s="44" t="s">
        <v>45</v>
      </c>
      <c r="V130" s="36"/>
      <c r="W130" s="172">
        <f t="shared" si="6"/>
        <v>0</v>
      </c>
      <c r="X130" s="172">
        <v>0</v>
      </c>
      <c r="Y130" s="172">
        <f t="shared" si="7"/>
        <v>0</v>
      </c>
      <c r="Z130" s="172">
        <v>0</v>
      </c>
      <c r="AA130" s="173">
        <f t="shared" si="8"/>
        <v>0</v>
      </c>
      <c r="AR130" s="19" t="s">
        <v>248</v>
      </c>
      <c r="AT130" s="19" t="s">
        <v>189</v>
      </c>
      <c r="AU130" s="19" t="s">
        <v>90</v>
      </c>
      <c r="AY130" s="19" t="s">
        <v>188</v>
      </c>
      <c r="BE130" s="114">
        <f t="shared" si="9"/>
        <v>0</v>
      </c>
      <c r="BF130" s="114">
        <f t="shared" si="10"/>
        <v>0</v>
      </c>
      <c r="BG130" s="114">
        <f t="shared" si="11"/>
        <v>0</v>
      </c>
      <c r="BH130" s="114">
        <f t="shared" si="12"/>
        <v>0</v>
      </c>
      <c r="BI130" s="114">
        <f t="shared" si="13"/>
        <v>0</v>
      </c>
      <c r="BJ130" s="19" t="s">
        <v>90</v>
      </c>
      <c r="BK130" s="174">
        <f t="shared" si="14"/>
        <v>0</v>
      </c>
      <c r="BL130" s="19" t="s">
        <v>248</v>
      </c>
      <c r="BM130" s="19" t="s">
        <v>1098</v>
      </c>
    </row>
    <row r="131" spans="2:65" s="1" customFormat="1" ht="16.5" customHeight="1" x14ac:dyDescent="0.15">
      <c r="B131" s="137"/>
      <c r="C131" s="166" t="s">
        <v>212</v>
      </c>
      <c r="D131" s="166" t="s">
        <v>189</v>
      </c>
      <c r="E131" s="167" t="s">
        <v>1099</v>
      </c>
      <c r="F131" s="255" t="s">
        <v>1100</v>
      </c>
      <c r="G131" s="255"/>
      <c r="H131" s="255"/>
      <c r="I131" s="255"/>
      <c r="J131" s="168" t="s">
        <v>192</v>
      </c>
      <c r="K131" s="169">
        <v>10</v>
      </c>
      <c r="L131" s="256">
        <v>0</v>
      </c>
      <c r="M131" s="256"/>
      <c r="N131" s="257">
        <f t="shared" si="5"/>
        <v>0</v>
      </c>
      <c r="O131" s="257"/>
      <c r="P131" s="257"/>
      <c r="Q131" s="257"/>
      <c r="R131" s="140"/>
      <c r="T131" s="171" t="s">
        <v>5</v>
      </c>
      <c r="U131" s="44" t="s">
        <v>45</v>
      </c>
      <c r="V131" s="36"/>
      <c r="W131" s="172">
        <f t="shared" si="6"/>
        <v>0</v>
      </c>
      <c r="X131" s="172">
        <v>0</v>
      </c>
      <c r="Y131" s="172">
        <f t="shared" si="7"/>
        <v>0</v>
      </c>
      <c r="Z131" s="172">
        <v>0</v>
      </c>
      <c r="AA131" s="173">
        <f t="shared" si="8"/>
        <v>0</v>
      </c>
      <c r="AR131" s="19" t="s">
        <v>248</v>
      </c>
      <c r="AT131" s="19" t="s">
        <v>189</v>
      </c>
      <c r="AU131" s="19" t="s">
        <v>90</v>
      </c>
      <c r="AY131" s="19" t="s">
        <v>188</v>
      </c>
      <c r="BE131" s="114">
        <f t="shared" si="9"/>
        <v>0</v>
      </c>
      <c r="BF131" s="114">
        <f t="shared" si="10"/>
        <v>0</v>
      </c>
      <c r="BG131" s="114">
        <f t="shared" si="11"/>
        <v>0</v>
      </c>
      <c r="BH131" s="114">
        <f t="shared" si="12"/>
        <v>0</v>
      </c>
      <c r="BI131" s="114">
        <f t="shared" si="13"/>
        <v>0</v>
      </c>
      <c r="BJ131" s="19" t="s">
        <v>90</v>
      </c>
      <c r="BK131" s="174">
        <f t="shared" si="14"/>
        <v>0</v>
      </c>
      <c r="BL131" s="19" t="s">
        <v>248</v>
      </c>
      <c r="BM131" s="19" t="s">
        <v>1101</v>
      </c>
    </row>
    <row r="132" spans="2:65" s="1" customFormat="1" ht="25.5" customHeight="1" x14ac:dyDescent="0.15">
      <c r="B132" s="137"/>
      <c r="C132" s="166" t="s">
        <v>216</v>
      </c>
      <c r="D132" s="166" t="s">
        <v>189</v>
      </c>
      <c r="E132" s="167" t="s">
        <v>1102</v>
      </c>
      <c r="F132" s="255" t="s">
        <v>1103</v>
      </c>
      <c r="G132" s="255"/>
      <c r="H132" s="255"/>
      <c r="I132" s="255"/>
      <c r="J132" s="168" t="s">
        <v>235</v>
      </c>
      <c r="K132" s="169">
        <v>10</v>
      </c>
      <c r="L132" s="256">
        <v>0</v>
      </c>
      <c r="M132" s="256"/>
      <c r="N132" s="257">
        <f t="shared" si="5"/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 t="shared" si="6"/>
        <v>0</v>
      </c>
      <c r="X132" s="172">
        <v>0</v>
      </c>
      <c r="Y132" s="172">
        <f t="shared" si="7"/>
        <v>0</v>
      </c>
      <c r="Z132" s="172">
        <v>0</v>
      </c>
      <c r="AA132" s="173">
        <f t="shared" si="8"/>
        <v>0</v>
      </c>
      <c r="AR132" s="19" t="s">
        <v>248</v>
      </c>
      <c r="AT132" s="19" t="s">
        <v>189</v>
      </c>
      <c r="AU132" s="19" t="s">
        <v>90</v>
      </c>
      <c r="AY132" s="19" t="s">
        <v>188</v>
      </c>
      <c r="BE132" s="114">
        <f t="shared" si="9"/>
        <v>0</v>
      </c>
      <c r="BF132" s="114">
        <f t="shared" si="10"/>
        <v>0</v>
      </c>
      <c r="BG132" s="114">
        <f t="shared" si="11"/>
        <v>0</v>
      </c>
      <c r="BH132" s="114">
        <f t="shared" si="12"/>
        <v>0</v>
      </c>
      <c r="BI132" s="114">
        <f t="shared" si="13"/>
        <v>0</v>
      </c>
      <c r="BJ132" s="19" t="s">
        <v>90</v>
      </c>
      <c r="BK132" s="174">
        <f t="shared" si="14"/>
        <v>0</v>
      </c>
      <c r="BL132" s="19" t="s">
        <v>248</v>
      </c>
      <c r="BM132" s="19" t="s">
        <v>1104</v>
      </c>
    </row>
    <row r="133" spans="2:65" s="1" customFormat="1" ht="25.5" customHeight="1" x14ac:dyDescent="0.15">
      <c r="B133" s="137"/>
      <c r="C133" s="166" t="s">
        <v>222</v>
      </c>
      <c r="D133" s="166" t="s">
        <v>189</v>
      </c>
      <c r="E133" s="167" t="s">
        <v>1105</v>
      </c>
      <c r="F133" s="255" t="s">
        <v>1106</v>
      </c>
      <c r="G133" s="255"/>
      <c r="H133" s="255"/>
      <c r="I133" s="255"/>
      <c r="J133" s="168" t="s">
        <v>192</v>
      </c>
      <c r="K133" s="169">
        <v>5.04</v>
      </c>
      <c r="L133" s="256">
        <v>0</v>
      </c>
      <c r="M133" s="256"/>
      <c r="N133" s="257">
        <f t="shared" si="5"/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 t="shared" si="6"/>
        <v>0</v>
      </c>
      <c r="X133" s="172">
        <v>0</v>
      </c>
      <c r="Y133" s="172">
        <f t="shared" si="7"/>
        <v>0</v>
      </c>
      <c r="Z133" s="172">
        <v>0</v>
      </c>
      <c r="AA133" s="173">
        <f t="shared" si="8"/>
        <v>0</v>
      </c>
      <c r="AR133" s="19" t="s">
        <v>248</v>
      </c>
      <c r="AT133" s="19" t="s">
        <v>189</v>
      </c>
      <c r="AU133" s="19" t="s">
        <v>90</v>
      </c>
      <c r="AY133" s="19" t="s">
        <v>188</v>
      </c>
      <c r="BE133" s="114">
        <f t="shared" si="9"/>
        <v>0</v>
      </c>
      <c r="BF133" s="114">
        <f t="shared" si="10"/>
        <v>0</v>
      </c>
      <c r="BG133" s="114">
        <f t="shared" si="11"/>
        <v>0</v>
      </c>
      <c r="BH133" s="114">
        <f t="shared" si="12"/>
        <v>0</v>
      </c>
      <c r="BI133" s="114">
        <f t="shared" si="13"/>
        <v>0</v>
      </c>
      <c r="BJ133" s="19" t="s">
        <v>90</v>
      </c>
      <c r="BK133" s="174">
        <f t="shared" si="14"/>
        <v>0</v>
      </c>
      <c r="BL133" s="19" t="s">
        <v>248</v>
      </c>
      <c r="BM133" s="19" t="s">
        <v>1107</v>
      </c>
    </row>
    <row r="134" spans="2:65" s="1" customFormat="1" ht="16.5" customHeight="1" x14ac:dyDescent="0.15">
      <c r="B134" s="137"/>
      <c r="C134" s="175" t="s">
        <v>207</v>
      </c>
      <c r="D134" s="175" t="s">
        <v>213</v>
      </c>
      <c r="E134" s="176" t="s">
        <v>1108</v>
      </c>
      <c r="F134" s="258" t="s">
        <v>1109</v>
      </c>
      <c r="G134" s="258"/>
      <c r="H134" s="258"/>
      <c r="I134" s="258"/>
      <c r="J134" s="177" t="s">
        <v>192</v>
      </c>
      <c r="K134" s="178">
        <v>5.04</v>
      </c>
      <c r="L134" s="259">
        <v>0</v>
      </c>
      <c r="M134" s="259"/>
      <c r="N134" s="260">
        <f t="shared" si="5"/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 t="shared" si="6"/>
        <v>0</v>
      </c>
      <c r="X134" s="172">
        <v>0</v>
      </c>
      <c r="Y134" s="172">
        <f t="shared" si="7"/>
        <v>0</v>
      </c>
      <c r="Z134" s="172">
        <v>0</v>
      </c>
      <c r="AA134" s="173">
        <f t="shared" si="8"/>
        <v>0</v>
      </c>
      <c r="AR134" s="19" t="s">
        <v>311</v>
      </c>
      <c r="AT134" s="19" t="s">
        <v>213</v>
      </c>
      <c r="AU134" s="19" t="s">
        <v>90</v>
      </c>
      <c r="AY134" s="19" t="s">
        <v>188</v>
      </c>
      <c r="BE134" s="114">
        <f t="shared" si="9"/>
        <v>0</v>
      </c>
      <c r="BF134" s="114">
        <f t="shared" si="10"/>
        <v>0</v>
      </c>
      <c r="BG134" s="114">
        <f t="shared" si="11"/>
        <v>0</v>
      </c>
      <c r="BH134" s="114">
        <f t="shared" si="12"/>
        <v>0</v>
      </c>
      <c r="BI134" s="114">
        <f t="shared" si="13"/>
        <v>0</v>
      </c>
      <c r="BJ134" s="19" t="s">
        <v>90</v>
      </c>
      <c r="BK134" s="174">
        <f t="shared" si="14"/>
        <v>0</v>
      </c>
      <c r="BL134" s="19" t="s">
        <v>248</v>
      </c>
      <c r="BM134" s="19" t="s">
        <v>1110</v>
      </c>
    </row>
    <row r="135" spans="2:65" s="1" customFormat="1" ht="25.5" customHeight="1" x14ac:dyDescent="0.15">
      <c r="B135" s="137"/>
      <c r="C135" s="166" t="s">
        <v>229</v>
      </c>
      <c r="D135" s="166" t="s">
        <v>189</v>
      </c>
      <c r="E135" s="167" t="s">
        <v>1111</v>
      </c>
      <c r="F135" s="255" t="s">
        <v>1112</v>
      </c>
      <c r="G135" s="255"/>
      <c r="H135" s="255"/>
      <c r="I135" s="255"/>
      <c r="J135" s="168" t="s">
        <v>220</v>
      </c>
      <c r="K135" s="169">
        <v>46.2</v>
      </c>
      <c r="L135" s="256">
        <v>0</v>
      </c>
      <c r="M135" s="256"/>
      <c r="N135" s="257">
        <f t="shared" si="5"/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 t="shared" si="6"/>
        <v>0</v>
      </c>
      <c r="X135" s="172">
        <v>0</v>
      </c>
      <c r="Y135" s="172">
        <f t="shared" si="7"/>
        <v>0</v>
      </c>
      <c r="Z135" s="172">
        <v>0</v>
      </c>
      <c r="AA135" s="173">
        <f t="shared" si="8"/>
        <v>0</v>
      </c>
      <c r="AR135" s="19" t="s">
        <v>248</v>
      </c>
      <c r="AT135" s="19" t="s">
        <v>189</v>
      </c>
      <c r="AU135" s="19" t="s">
        <v>90</v>
      </c>
      <c r="AY135" s="19" t="s">
        <v>188</v>
      </c>
      <c r="BE135" s="114">
        <f t="shared" si="9"/>
        <v>0</v>
      </c>
      <c r="BF135" s="114">
        <f t="shared" si="10"/>
        <v>0</v>
      </c>
      <c r="BG135" s="114">
        <f t="shared" si="11"/>
        <v>0</v>
      </c>
      <c r="BH135" s="114">
        <f t="shared" si="12"/>
        <v>0</v>
      </c>
      <c r="BI135" s="114">
        <f t="shared" si="13"/>
        <v>0</v>
      </c>
      <c r="BJ135" s="19" t="s">
        <v>90</v>
      </c>
      <c r="BK135" s="174">
        <f t="shared" si="14"/>
        <v>0</v>
      </c>
      <c r="BL135" s="19" t="s">
        <v>248</v>
      </c>
      <c r="BM135" s="19" t="s">
        <v>1113</v>
      </c>
    </row>
    <row r="136" spans="2:65" s="10" customFormat="1" ht="29.75" customHeight="1" x14ac:dyDescent="0.15">
      <c r="B136" s="155"/>
      <c r="C136" s="156"/>
      <c r="D136" s="165" t="s">
        <v>1079</v>
      </c>
      <c r="E136" s="165"/>
      <c r="F136" s="165"/>
      <c r="G136" s="165"/>
      <c r="H136" s="165"/>
      <c r="I136" s="165"/>
      <c r="J136" s="165"/>
      <c r="K136" s="165"/>
      <c r="L136" s="165"/>
      <c r="M136" s="165"/>
      <c r="N136" s="267">
        <f>BK136</f>
        <v>0</v>
      </c>
      <c r="O136" s="268"/>
      <c r="P136" s="268"/>
      <c r="Q136" s="268"/>
      <c r="R136" s="158"/>
      <c r="T136" s="159"/>
      <c r="U136" s="156"/>
      <c r="V136" s="156"/>
      <c r="W136" s="160">
        <f>SUM(W137:W142)</f>
        <v>0</v>
      </c>
      <c r="X136" s="156"/>
      <c r="Y136" s="160">
        <f>SUM(Y137:Y142)</f>
        <v>0.48884</v>
      </c>
      <c r="Z136" s="156"/>
      <c r="AA136" s="161">
        <f>SUM(AA137:AA142)</f>
        <v>0</v>
      </c>
      <c r="AR136" s="162" t="s">
        <v>85</v>
      </c>
      <c r="AT136" s="163" t="s">
        <v>77</v>
      </c>
      <c r="AU136" s="163" t="s">
        <v>85</v>
      </c>
      <c r="AY136" s="162" t="s">
        <v>188</v>
      </c>
      <c r="BK136" s="164">
        <f>SUM(BK137:BK142)</f>
        <v>0</v>
      </c>
    </row>
    <row r="137" spans="2:65" s="1" customFormat="1" ht="25.5" customHeight="1" x14ac:dyDescent="0.15">
      <c r="B137" s="137"/>
      <c r="C137" s="166" t="s">
        <v>211</v>
      </c>
      <c r="D137" s="166" t="s">
        <v>189</v>
      </c>
      <c r="E137" s="167" t="s">
        <v>1114</v>
      </c>
      <c r="F137" s="255" t="s">
        <v>1115</v>
      </c>
      <c r="G137" s="255"/>
      <c r="H137" s="255"/>
      <c r="I137" s="255"/>
      <c r="J137" s="168" t="s">
        <v>210</v>
      </c>
      <c r="K137" s="169">
        <v>1</v>
      </c>
      <c r="L137" s="256">
        <v>0</v>
      </c>
      <c r="M137" s="256"/>
      <c r="N137" s="257">
        <f t="shared" ref="N137:N142" si="15">ROUND(L137*K137,3)</f>
        <v>0</v>
      </c>
      <c r="O137" s="257"/>
      <c r="P137" s="257"/>
      <c r="Q137" s="257"/>
      <c r="R137" s="140"/>
      <c r="T137" s="171" t="s">
        <v>5</v>
      </c>
      <c r="U137" s="44" t="s">
        <v>45</v>
      </c>
      <c r="V137" s="36"/>
      <c r="W137" s="172">
        <f t="shared" ref="W137:W142" si="16">V137*K137</f>
        <v>0</v>
      </c>
      <c r="X137" s="172">
        <v>7.0819999999999994E-2</v>
      </c>
      <c r="Y137" s="172">
        <f t="shared" ref="Y137:Y142" si="17">X137*K137</f>
        <v>7.0819999999999994E-2</v>
      </c>
      <c r="Z137" s="172">
        <v>0</v>
      </c>
      <c r="AA137" s="173">
        <f t="shared" ref="AA137:AA142" si="18">Z137*K137</f>
        <v>0</v>
      </c>
      <c r="AR137" s="19" t="s">
        <v>248</v>
      </c>
      <c r="AT137" s="19" t="s">
        <v>189</v>
      </c>
      <c r="AU137" s="19" t="s">
        <v>90</v>
      </c>
      <c r="AY137" s="19" t="s">
        <v>188</v>
      </c>
      <c r="BE137" s="114">
        <f t="shared" ref="BE137:BE142" si="19">IF(U137="základná",N137,0)</f>
        <v>0</v>
      </c>
      <c r="BF137" s="114">
        <f t="shared" ref="BF137:BF142" si="20">IF(U137="znížená",N137,0)</f>
        <v>0</v>
      </c>
      <c r="BG137" s="114">
        <f t="shared" ref="BG137:BG142" si="21">IF(U137="zákl. prenesená",N137,0)</f>
        <v>0</v>
      </c>
      <c r="BH137" s="114">
        <f t="shared" ref="BH137:BH142" si="22">IF(U137="zníž. prenesená",N137,0)</f>
        <v>0</v>
      </c>
      <c r="BI137" s="114">
        <f t="shared" ref="BI137:BI142" si="23">IF(U137="nulová",N137,0)</f>
        <v>0</v>
      </c>
      <c r="BJ137" s="19" t="s">
        <v>90</v>
      </c>
      <c r="BK137" s="174">
        <f t="shared" ref="BK137:BK142" si="24">ROUND(L137*K137,3)</f>
        <v>0</v>
      </c>
      <c r="BL137" s="19" t="s">
        <v>248</v>
      </c>
      <c r="BM137" s="19" t="s">
        <v>1116</v>
      </c>
    </row>
    <row r="138" spans="2:65" s="1" customFormat="1" ht="38.25" customHeight="1" x14ac:dyDescent="0.15">
      <c r="B138" s="137"/>
      <c r="C138" s="166" t="s">
        <v>237</v>
      </c>
      <c r="D138" s="166" t="s">
        <v>189</v>
      </c>
      <c r="E138" s="167" t="s">
        <v>1117</v>
      </c>
      <c r="F138" s="255" t="s">
        <v>1118</v>
      </c>
      <c r="G138" s="255"/>
      <c r="H138" s="255"/>
      <c r="I138" s="255"/>
      <c r="J138" s="168" t="s">
        <v>362</v>
      </c>
      <c r="K138" s="169">
        <v>42</v>
      </c>
      <c r="L138" s="256">
        <v>0</v>
      </c>
      <c r="M138" s="256"/>
      <c r="N138" s="257">
        <f t="shared" si="15"/>
        <v>0</v>
      </c>
      <c r="O138" s="257"/>
      <c r="P138" s="257"/>
      <c r="Q138" s="257"/>
      <c r="R138" s="140"/>
      <c r="T138" s="171" t="s">
        <v>5</v>
      </c>
      <c r="U138" s="44" t="s">
        <v>45</v>
      </c>
      <c r="V138" s="36"/>
      <c r="W138" s="172">
        <f t="shared" si="16"/>
        <v>0</v>
      </c>
      <c r="X138" s="172">
        <v>0</v>
      </c>
      <c r="Y138" s="172">
        <f t="shared" si="17"/>
        <v>0</v>
      </c>
      <c r="Z138" s="172">
        <v>0</v>
      </c>
      <c r="AA138" s="173">
        <f t="shared" si="18"/>
        <v>0</v>
      </c>
      <c r="AR138" s="19" t="s">
        <v>248</v>
      </c>
      <c r="AT138" s="19" t="s">
        <v>189</v>
      </c>
      <c r="AU138" s="19" t="s">
        <v>90</v>
      </c>
      <c r="AY138" s="19" t="s">
        <v>188</v>
      </c>
      <c r="BE138" s="114">
        <f t="shared" si="19"/>
        <v>0</v>
      </c>
      <c r="BF138" s="114">
        <f t="shared" si="20"/>
        <v>0</v>
      </c>
      <c r="BG138" s="114">
        <f t="shared" si="21"/>
        <v>0</v>
      </c>
      <c r="BH138" s="114">
        <f t="shared" si="22"/>
        <v>0</v>
      </c>
      <c r="BI138" s="114">
        <f t="shared" si="23"/>
        <v>0</v>
      </c>
      <c r="BJ138" s="19" t="s">
        <v>90</v>
      </c>
      <c r="BK138" s="174">
        <f t="shared" si="24"/>
        <v>0</v>
      </c>
      <c r="BL138" s="19" t="s">
        <v>248</v>
      </c>
      <c r="BM138" s="19" t="s">
        <v>1119</v>
      </c>
    </row>
    <row r="139" spans="2:65" s="1" customFormat="1" ht="25.5" customHeight="1" x14ac:dyDescent="0.15">
      <c r="B139" s="137"/>
      <c r="C139" s="175" t="s">
        <v>217</v>
      </c>
      <c r="D139" s="175" t="s">
        <v>213</v>
      </c>
      <c r="E139" s="176" t="s">
        <v>1120</v>
      </c>
      <c r="F139" s="258" t="s">
        <v>1121</v>
      </c>
      <c r="G139" s="258"/>
      <c r="H139" s="258"/>
      <c r="I139" s="258"/>
      <c r="J139" s="177" t="s">
        <v>362</v>
      </c>
      <c r="K139" s="178">
        <v>42</v>
      </c>
      <c r="L139" s="259">
        <v>0</v>
      </c>
      <c r="M139" s="259"/>
      <c r="N139" s="260">
        <f t="shared" si="15"/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 t="shared" si="16"/>
        <v>0</v>
      </c>
      <c r="X139" s="172">
        <v>9.5899999999999996E-3</v>
      </c>
      <c r="Y139" s="172">
        <f t="shared" si="17"/>
        <v>0.40277999999999997</v>
      </c>
      <c r="Z139" s="172">
        <v>0</v>
      </c>
      <c r="AA139" s="173">
        <f t="shared" si="18"/>
        <v>0</v>
      </c>
      <c r="AR139" s="19" t="s">
        <v>311</v>
      </c>
      <c r="AT139" s="19" t="s">
        <v>213</v>
      </c>
      <c r="AU139" s="19" t="s">
        <v>90</v>
      </c>
      <c r="AY139" s="19" t="s">
        <v>188</v>
      </c>
      <c r="BE139" s="114">
        <f t="shared" si="19"/>
        <v>0</v>
      </c>
      <c r="BF139" s="114">
        <f t="shared" si="20"/>
        <v>0</v>
      </c>
      <c r="BG139" s="114">
        <f t="shared" si="21"/>
        <v>0</v>
      </c>
      <c r="BH139" s="114">
        <f t="shared" si="22"/>
        <v>0</v>
      </c>
      <c r="BI139" s="114">
        <f t="shared" si="23"/>
        <v>0</v>
      </c>
      <c r="BJ139" s="19" t="s">
        <v>90</v>
      </c>
      <c r="BK139" s="174">
        <f t="shared" si="24"/>
        <v>0</v>
      </c>
      <c r="BL139" s="19" t="s">
        <v>248</v>
      </c>
      <c r="BM139" s="19" t="s">
        <v>1122</v>
      </c>
    </row>
    <row r="140" spans="2:65" s="1" customFormat="1" ht="25.5" customHeight="1" x14ac:dyDescent="0.15">
      <c r="B140" s="137"/>
      <c r="C140" s="166" t="s">
        <v>244</v>
      </c>
      <c r="D140" s="166" t="s">
        <v>189</v>
      </c>
      <c r="E140" s="167" t="s">
        <v>1123</v>
      </c>
      <c r="F140" s="255" t="s">
        <v>1124</v>
      </c>
      <c r="G140" s="255"/>
      <c r="H140" s="255"/>
      <c r="I140" s="255"/>
      <c r="J140" s="168" t="s">
        <v>210</v>
      </c>
      <c r="K140" s="169">
        <v>3</v>
      </c>
      <c r="L140" s="256">
        <v>0</v>
      </c>
      <c r="M140" s="256"/>
      <c r="N140" s="257">
        <f t="shared" si="15"/>
        <v>0</v>
      </c>
      <c r="O140" s="257"/>
      <c r="P140" s="257"/>
      <c r="Q140" s="257"/>
      <c r="R140" s="140"/>
      <c r="T140" s="171" t="s">
        <v>5</v>
      </c>
      <c r="U140" s="44" t="s">
        <v>45</v>
      </c>
      <c r="V140" s="36"/>
      <c r="W140" s="172">
        <f t="shared" si="16"/>
        <v>0</v>
      </c>
      <c r="X140" s="172">
        <v>8.0000000000000007E-5</v>
      </c>
      <c r="Y140" s="172">
        <f t="shared" si="17"/>
        <v>2.4000000000000003E-4</v>
      </c>
      <c r="Z140" s="172">
        <v>0</v>
      </c>
      <c r="AA140" s="173">
        <f t="shared" si="18"/>
        <v>0</v>
      </c>
      <c r="AR140" s="19" t="s">
        <v>248</v>
      </c>
      <c r="AT140" s="19" t="s">
        <v>189</v>
      </c>
      <c r="AU140" s="19" t="s">
        <v>90</v>
      </c>
      <c r="AY140" s="19" t="s">
        <v>188</v>
      </c>
      <c r="BE140" s="114">
        <f t="shared" si="19"/>
        <v>0</v>
      </c>
      <c r="BF140" s="114">
        <f t="shared" si="20"/>
        <v>0</v>
      </c>
      <c r="BG140" s="114">
        <f t="shared" si="21"/>
        <v>0</v>
      </c>
      <c r="BH140" s="114">
        <f t="shared" si="22"/>
        <v>0</v>
      </c>
      <c r="BI140" s="114">
        <f t="shared" si="23"/>
        <v>0</v>
      </c>
      <c r="BJ140" s="19" t="s">
        <v>90</v>
      </c>
      <c r="BK140" s="174">
        <f t="shared" si="24"/>
        <v>0</v>
      </c>
      <c r="BL140" s="19" t="s">
        <v>248</v>
      </c>
      <c r="BM140" s="19" t="s">
        <v>1125</v>
      </c>
    </row>
    <row r="141" spans="2:65" s="1" customFormat="1" ht="25.5" customHeight="1" x14ac:dyDescent="0.15">
      <c r="B141" s="137"/>
      <c r="C141" s="175" t="s">
        <v>248</v>
      </c>
      <c r="D141" s="175" t="s">
        <v>213</v>
      </c>
      <c r="E141" s="176" t="s">
        <v>1126</v>
      </c>
      <c r="F141" s="258" t="s">
        <v>1127</v>
      </c>
      <c r="G141" s="258"/>
      <c r="H141" s="258"/>
      <c r="I141" s="258"/>
      <c r="J141" s="177" t="s">
        <v>210</v>
      </c>
      <c r="K141" s="178">
        <v>3</v>
      </c>
      <c r="L141" s="259">
        <v>0</v>
      </c>
      <c r="M141" s="259"/>
      <c r="N141" s="260">
        <f t="shared" si="15"/>
        <v>0</v>
      </c>
      <c r="O141" s="257"/>
      <c r="P141" s="257"/>
      <c r="Q141" s="257"/>
      <c r="R141" s="140"/>
      <c r="T141" s="171" t="s">
        <v>5</v>
      </c>
      <c r="U141" s="44" t="s">
        <v>45</v>
      </c>
      <c r="V141" s="36"/>
      <c r="W141" s="172">
        <f t="shared" si="16"/>
        <v>0</v>
      </c>
      <c r="X141" s="172">
        <v>5.0000000000000001E-3</v>
      </c>
      <c r="Y141" s="172">
        <f t="shared" si="17"/>
        <v>1.4999999999999999E-2</v>
      </c>
      <c r="Z141" s="172">
        <v>0</v>
      </c>
      <c r="AA141" s="173">
        <f t="shared" si="18"/>
        <v>0</v>
      </c>
      <c r="AR141" s="19" t="s">
        <v>311</v>
      </c>
      <c r="AT141" s="19" t="s">
        <v>213</v>
      </c>
      <c r="AU141" s="19" t="s">
        <v>90</v>
      </c>
      <c r="AY141" s="19" t="s">
        <v>188</v>
      </c>
      <c r="BE141" s="114">
        <f t="shared" si="19"/>
        <v>0</v>
      </c>
      <c r="BF141" s="114">
        <f t="shared" si="20"/>
        <v>0</v>
      </c>
      <c r="BG141" s="114">
        <f t="shared" si="21"/>
        <v>0</v>
      </c>
      <c r="BH141" s="114">
        <f t="shared" si="22"/>
        <v>0</v>
      </c>
      <c r="BI141" s="114">
        <f t="shared" si="23"/>
        <v>0</v>
      </c>
      <c r="BJ141" s="19" t="s">
        <v>90</v>
      </c>
      <c r="BK141" s="174">
        <f t="shared" si="24"/>
        <v>0</v>
      </c>
      <c r="BL141" s="19" t="s">
        <v>248</v>
      </c>
      <c r="BM141" s="19" t="s">
        <v>1128</v>
      </c>
    </row>
    <row r="142" spans="2:65" s="1" customFormat="1" ht="16.5" customHeight="1" x14ac:dyDescent="0.15">
      <c r="B142" s="137"/>
      <c r="C142" s="166" t="s">
        <v>252</v>
      </c>
      <c r="D142" s="166" t="s">
        <v>189</v>
      </c>
      <c r="E142" s="167" t="s">
        <v>1129</v>
      </c>
      <c r="F142" s="255" t="s">
        <v>1130</v>
      </c>
      <c r="G142" s="255"/>
      <c r="H142" s="255"/>
      <c r="I142" s="255"/>
      <c r="J142" s="168" t="s">
        <v>362</v>
      </c>
      <c r="K142" s="169">
        <v>42</v>
      </c>
      <c r="L142" s="256">
        <v>0</v>
      </c>
      <c r="M142" s="256"/>
      <c r="N142" s="257">
        <f t="shared" si="15"/>
        <v>0</v>
      </c>
      <c r="O142" s="257"/>
      <c r="P142" s="257"/>
      <c r="Q142" s="257"/>
      <c r="R142" s="140"/>
      <c r="T142" s="171" t="s">
        <v>5</v>
      </c>
      <c r="U142" s="44" t="s">
        <v>45</v>
      </c>
      <c r="V142" s="36"/>
      <c r="W142" s="172">
        <f t="shared" si="16"/>
        <v>0</v>
      </c>
      <c r="X142" s="172">
        <v>0</v>
      </c>
      <c r="Y142" s="172">
        <f t="shared" si="17"/>
        <v>0</v>
      </c>
      <c r="Z142" s="172">
        <v>0</v>
      </c>
      <c r="AA142" s="173">
        <f t="shared" si="18"/>
        <v>0</v>
      </c>
      <c r="AR142" s="19" t="s">
        <v>248</v>
      </c>
      <c r="AT142" s="19" t="s">
        <v>189</v>
      </c>
      <c r="AU142" s="19" t="s">
        <v>90</v>
      </c>
      <c r="AY142" s="19" t="s">
        <v>188</v>
      </c>
      <c r="BE142" s="114">
        <f t="shared" si="19"/>
        <v>0</v>
      </c>
      <c r="BF142" s="114">
        <f t="shared" si="20"/>
        <v>0</v>
      </c>
      <c r="BG142" s="114">
        <f t="shared" si="21"/>
        <v>0</v>
      </c>
      <c r="BH142" s="114">
        <f t="shared" si="22"/>
        <v>0</v>
      </c>
      <c r="BI142" s="114">
        <f t="shared" si="23"/>
        <v>0</v>
      </c>
      <c r="BJ142" s="19" t="s">
        <v>90</v>
      </c>
      <c r="BK142" s="174">
        <f t="shared" si="24"/>
        <v>0</v>
      </c>
      <c r="BL142" s="19" t="s">
        <v>248</v>
      </c>
      <c r="BM142" s="19" t="s">
        <v>1131</v>
      </c>
    </row>
    <row r="143" spans="2:65" s="10" customFormat="1" ht="29.75" customHeight="1" x14ac:dyDescent="0.15">
      <c r="B143" s="155"/>
      <c r="C143" s="156"/>
      <c r="D143" s="165" t="s">
        <v>1080</v>
      </c>
      <c r="E143" s="165"/>
      <c r="F143" s="165"/>
      <c r="G143" s="165"/>
      <c r="H143" s="165"/>
      <c r="I143" s="165"/>
      <c r="J143" s="165"/>
      <c r="K143" s="165"/>
      <c r="L143" s="165"/>
      <c r="M143" s="165"/>
      <c r="N143" s="267">
        <f>BK143</f>
        <v>0</v>
      </c>
      <c r="O143" s="268"/>
      <c r="P143" s="268"/>
      <c r="Q143" s="268"/>
      <c r="R143" s="158"/>
      <c r="T143" s="159"/>
      <c r="U143" s="156"/>
      <c r="V143" s="156"/>
      <c r="W143" s="160">
        <f>W144</f>
        <v>0</v>
      </c>
      <c r="X143" s="156"/>
      <c r="Y143" s="160">
        <f>Y144</f>
        <v>0</v>
      </c>
      <c r="Z143" s="156"/>
      <c r="AA143" s="161">
        <f>AA144</f>
        <v>0</v>
      </c>
      <c r="AR143" s="162" t="s">
        <v>85</v>
      </c>
      <c r="AT143" s="163" t="s">
        <v>77</v>
      </c>
      <c r="AU143" s="163" t="s">
        <v>85</v>
      </c>
      <c r="AY143" s="162" t="s">
        <v>188</v>
      </c>
      <c r="BK143" s="164">
        <f>BK144</f>
        <v>0</v>
      </c>
    </row>
    <row r="144" spans="2:65" s="1" customFormat="1" ht="38.25" customHeight="1" x14ac:dyDescent="0.15">
      <c r="B144" s="137"/>
      <c r="C144" s="166" t="s">
        <v>256</v>
      </c>
      <c r="D144" s="166" t="s">
        <v>189</v>
      </c>
      <c r="E144" s="167" t="s">
        <v>1132</v>
      </c>
      <c r="F144" s="255" t="s">
        <v>1133</v>
      </c>
      <c r="G144" s="255"/>
      <c r="H144" s="255"/>
      <c r="I144" s="255"/>
      <c r="J144" s="168" t="s">
        <v>235</v>
      </c>
      <c r="K144" s="169">
        <v>1.5880000000000001</v>
      </c>
      <c r="L144" s="256">
        <v>0</v>
      </c>
      <c r="M144" s="256"/>
      <c r="N144" s="257">
        <f>ROUND(L144*K144,3)</f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>V144*K144</f>
        <v>0</v>
      </c>
      <c r="X144" s="172">
        <v>0</v>
      </c>
      <c r="Y144" s="172">
        <f>X144*K144</f>
        <v>0</v>
      </c>
      <c r="Z144" s="172">
        <v>0</v>
      </c>
      <c r="AA144" s="173">
        <f>Z144*K144</f>
        <v>0</v>
      </c>
      <c r="AR144" s="19" t="s">
        <v>248</v>
      </c>
      <c r="AT144" s="19" t="s">
        <v>189</v>
      </c>
      <c r="AU144" s="19" t="s">
        <v>90</v>
      </c>
      <c r="AY144" s="19" t="s">
        <v>188</v>
      </c>
      <c r="BE144" s="114">
        <f>IF(U144="základná",N144,0)</f>
        <v>0</v>
      </c>
      <c r="BF144" s="114">
        <f>IF(U144="znížená",N144,0)</f>
        <v>0</v>
      </c>
      <c r="BG144" s="114">
        <f>IF(U144="zákl. prenesená",N144,0)</f>
        <v>0</v>
      </c>
      <c r="BH144" s="114">
        <f>IF(U144="zníž. prenesená",N144,0)</f>
        <v>0</v>
      </c>
      <c r="BI144" s="114">
        <f>IF(U144="nulová",N144,0)</f>
        <v>0</v>
      </c>
      <c r="BJ144" s="19" t="s">
        <v>90</v>
      </c>
      <c r="BK144" s="174">
        <f>ROUND(L144*K144,3)</f>
        <v>0</v>
      </c>
      <c r="BL144" s="19" t="s">
        <v>248</v>
      </c>
      <c r="BM144" s="19" t="s">
        <v>1134</v>
      </c>
    </row>
    <row r="145" spans="2:63" s="1" customFormat="1" ht="50" customHeight="1" x14ac:dyDescent="0.2">
      <c r="B145" s="35"/>
      <c r="C145" s="36"/>
      <c r="D145" s="157" t="s">
        <v>819</v>
      </c>
      <c r="E145" s="36"/>
      <c r="F145" s="36"/>
      <c r="G145" s="36"/>
      <c r="H145" s="36"/>
      <c r="I145" s="36"/>
      <c r="J145" s="36"/>
      <c r="K145" s="36"/>
      <c r="L145" s="36"/>
      <c r="M145" s="36"/>
      <c r="N145" s="269">
        <f>BK145</f>
        <v>0</v>
      </c>
      <c r="O145" s="270"/>
      <c r="P145" s="270"/>
      <c r="Q145" s="270"/>
      <c r="R145" s="37"/>
      <c r="T145" s="179"/>
      <c r="U145" s="36"/>
      <c r="V145" s="36"/>
      <c r="W145" s="36"/>
      <c r="X145" s="36"/>
      <c r="Y145" s="36"/>
      <c r="Z145" s="36"/>
      <c r="AA145" s="74"/>
      <c r="AT145" s="19" t="s">
        <v>77</v>
      </c>
      <c r="AU145" s="19" t="s">
        <v>78</v>
      </c>
      <c r="AY145" s="19" t="s">
        <v>820</v>
      </c>
      <c r="BK145" s="174">
        <f>SUM(BK146:BK148)</f>
        <v>0</v>
      </c>
    </row>
    <row r="146" spans="2:63" s="1" customFormat="1" ht="22.25" customHeight="1" x14ac:dyDescent="0.15">
      <c r="B146" s="35"/>
      <c r="C146" s="180" t="s">
        <v>5</v>
      </c>
      <c r="D146" s="180" t="s">
        <v>189</v>
      </c>
      <c r="E146" s="181" t="s">
        <v>5</v>
      </c>
      <c r="F146" s="265" t="s">
        <v>5</v>
      </c>
      <c r="G146" s="265"/>
      <c r="H146" s="265"/>
      <c r="I146" s="265"/>
      <c r="J146" s="182" t="s">
        <v>5</v>
      </c>
      <c r="K146" s="170"/>
      <c r="L146" s="256"/>
      <c r="M146" s="266"/>
      <c r="N146" s="266">
        <f>BK146</f>
        <v>0</v>
      </c>
      <c r="O146" s="266"/>
      <c r="P146" s="266"/>
      <c r="Q146" s="266"/>
      <c r="R146" s="37"/>
      <c r="T146" s="171" t="s">
        <v>5</v>
      </c>
      <c r="U146" s="183" t="s">
        <v>45</v>
      </c>
      <c r="V146" s="36"/>
      <c r="W146" s="36"/>
      <c r="X146" s="36"/>
      <c r="Y146" s="36"/>
      <c r="Z146" s="36"/>
      <c r="AA146" s="74"/>
      <c r="AT146" s="19" t="s">
        <v>820</v>
      </c>
      <c r="AU146" s="19" t="s">
        <v>85</v>
      </c>
      <c r="AY146" s="19" t="s">
        <v>820</v>
      </c>
      <c r="BE146" s="114">
        <f>IF(U146="základná",N146,0)</f>
        <v>0</v>
      </c>
      <c r="BF146" s="114">
        <f>IF(U146="znížená",N146,0)</f>
        <v>0</v>
      </c>
      <c r="BG146" s="114">
        <f>IF(U146="zákl. prenesená",N146,0)</f>
        <v>0</v>
      </c>
      <c r="BH146" s="114">
        <f>IF(U146="zníž. prenesená",N146,0)</f>
        <v>0</v>
      </c>
      <c r="BI146" s="114">
        <f>IF(U146="nulová",N146,0)</f>
        <v>0</v>
      </c>
      <c r="BJ146" s="19" t="s">
        <v>90</v>
      </c>
      <c r="BK146" s="174">
        <f>L146*K146</f>
        <v>0</v>
      </c>
    </row>
    <row r="147" spans="2:63" s="1" customFormat="1" ht="22.25" customHeight="1" x14ac:dyDescent="0.15">
      <c r="B147" s="35"/>
      <c r="C147" s="180" t="s">
        <v>5</v>
      </c>
      <c r="D147" s="180" t="s">
        <v>189</v>
      </c>
      <c r="E147" s="181" t="s">
        <v>5</v>
      </c>
      <c r="F147" s="265" t="s">
        <v>5</v>
      </c>
      <c r="G147" s="265"/>
      <c r="H147" s="265"/>
      <c r="I147" s="265"/>
      <c r="J147" s="182" t="s">
        <v>5</v>
      </c>
      <c r="K147" s="170"/>
      <c r="L147" s="256"/>
      <c r="M147" s="266"/>
      <c r="N147" s="266">
        <f>BK147</f>
        <v>0</v>
      </c>
      <c r="O147" s="266"/>
      <c r="P147" s="266"/>
      <c r="Q147" s="266"/>
      <c r="R147" s="37"/>
      <c r="T147" s="171" t="s">
        <v>5</v>
      </c>
      <c r="U147" s="183" t="s">
        <v>45</v>
      </c>
      <c r="V147" s="36"/>
      <c r="W147" s="36"/>
      <c r="X147" s="36"/>
      <c r="Y147" s="36"/>
      <c r="Z147" s="36"/>
      <c r="AA147" s="74"/>
      <c r="AT147" s="19" t="s">
        <v>820</v>
      </c>
      <c r="AU147" s="19" t="s">
        <v>85</v>
      </c>
      <c r="AY147" s="19" t="s">
        <v>820</v>
      </c>
      <c r="BE147" s="114">
        <f>IF(U147="základná",N147,0)</f>
        <v>0</v>
      </c>
      <c r="BF147" s="114">
        <f>IF(U147="znížená",N147,0)</f>
        <v>0</v>
      </c>
      <c r="BG147" s="114">
        <f>IF(U147="zákl. prenesená",N147,0)</f>
        <v>0</v>
      </c>
      <c r="BH147" s="114">
        <f>IF(U147="zníž. prenesená",N147,0)</f>
        <v>0</v>
      </c>
      <c r="BI147" s="114">
        <f>IF(U147="nulová",N147,0)</f>
        <v>0</v>
      </c>
      <c r="BJ147" s="19" t="s">
        <v>90</v>
      </c>
      <c r="BK147" s="174">
        <f>L147*K147</f>
        <v>0</v>
      </c>
    </row>
    <row r="148" spans="2:63" s="1" customFormat="1" ht="22.25" customHeight="1" x14ac:dyDescent="0.15">
      <c r="B148" s="35"/>
      <c r="C148" s="180" t="s">
        <v>5</v>
      </c>
      <c r="D148" s="180" t="s">
        <v>189</v>
      </c>
      <c r="E148" s="181" t="s">
        <v>5</v>
      </c>
      <c r="F148" s="265" t="s">
        <v>5</v>
      </c>
      <c r="G148" s="265"/>
      <c r="H148" s="265"/>
      <c r="I148" s="265"/>
      <c r="J148" s="182" t="s">
        <v>5</v>
      </c>
      <c r="K148" s="170"/>
      <c r="L148" s="256"/>
      <c r="M148" s="266"/>
      <c r="N148" s="266">
        <f>BK148</f>
        <v>0</v>
      </c>
      <c r="O148" s="266"/>
      <c r="P148" s="266"/>
      <c r="Q148" s="266"/>
      <c r="R148" s="37"/>
      <c r="T148" s="171" t="s">
        <v>5</v>
      </c>
      <c r="U148" s="183" t="s">
        <v>45</v>
      </c>
      <c r="V148" s="56"/>
      <c r="W148" s="56"/>
      <c r="X148" s="56"/>
      <c r="Y148" s="56"/>
      <c r="Z148" s="56"/>
      <c r="AA148" s="58"/>
      <c r="AT148" s="19" t="s">
        <v>820</v>
      </c>
      <c r="AU148" s="19" t="s">
        <v>85</v>
      </c>
      <c r="AY148" s="19" t="s">
        <v>820</v>
      </c>
      <c r="BE148" s="114">
        <f>IF(U148="základná",N148,0)</f>
        <v>0</v>
      </c>
      <c r="BF148" s="114">
        <f>IF(U148="znížená",N148,0)</f>
        <v>0</v>
      </c>
      <c r="BG148" s="114">
        <f>IF(U148="zákl. prenesená",N148,0)</f>
        <v>0</v>
      </c>
      <c r="BH148" s="114">
        <f>IF(U148="zníž. prenesená",N148,0)</f>
        <v>0</v>
      </c>
      <c r="BI148" s="114">
        <f>IF(U148="nulová",N148,0)</f>
        <v>0</v>
      </c>
      <c r="BJ148" s="19" t="s">
        <v>90</v>
      </c>
      <c r="BK148" s="174">
        <f>L148*K148</f>
        <v>0</v>
      </c>
    </row>
    <row r="149" spans="2:63" s="1" customFormat="1" ht="7" customHeight="1" x14ac:dyDescent="0.15">
      <c r="B149" s="59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1"/>
    </row>
  </sheetData>
  <mergeCells count="139">
    <mergeCell ref="H1:K1"/>
    <mergeCell ref="S2:AC2"/>
    <mergeCell ref="F148:I148"/>
    <mergeCell ref="L148:M148"/>
    <mergeCell ref="N148:Q148"/>
    <mergeCell ref="N122:Q122"/>
    <mergeCell ref="N123:Q123"/>
    <mergeCell ref="N124:Q124"/>
    <mergeCell ref="N136:Q136"/>
    <mergeCell ref="N143:Q143"/>
    <mergeCell ref="N145:Q145"/>
    <mergeCell ref="F144:I144"/>
    <mergeCell ref="L144:M144"/>
    <mergeCell ref="N144:Q144"/>
    <mergeCell ref="F146:I146"/>
    <mergeCell ref="L146:M146"/>
    <mergeCell ref="N146:Q146"/>
    <mergeCell ref="F147:I147"/>
    <mergeCell ref="L147:M147"/>
    <mergeCell ref="N147:Q147"/>
    <mergeCell ref="F140:I140"/>
    <mergeCell ref="L140:M140"/>
    <mergeCell ref="N140:Q140"/>
    <mergeCell ref="F141:I141"/>
    <mergeCell ref="L141:M141"/>
    <mergeCell ref="N141:Q141"/>
    <mergeCell ref="F142:I142"/>
    <mergeCell ref="L142:M142"/>
    <mergeCell ref="N142:Q142"/>
    <mergeCell ref="F137:I137"/>
    <mergeCell ref="L137:M137"/>
    <mergeCell ref="N137:Q137"/>
    <mergeCell ref="F138:I138"/>
    <mergeCell ref="L138:M138"/>
    <mergeCell ref="N138:Q138"/>
    <mergeCell ref="F139:I139"/>
    <mergeCell ref="L139:M139"/>
    <mergeCell ref="N139:Q139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27:I127"/>
    <mergeCell ref="L127:M127"/>
    <mergeCell ref="N127:Q127"/>
    <mergeCell ref="F128:I128"/>
    <mergeCell ref="L128:M128"/>
    <mergeCell ref="N128:Q128"/>
    <mergeCell ref="F129:I129"/>
    <mergeCell ref="L129:M129"/>
    <mergeCell ref="N129:Q129"/>
    <mergeCell ref="M118:Q118"/>
    <mergeCell ref="M119:Q119"/>
    <mergeCell ref="F121:I121"/>
    <mergeCell ref="L121:M121"/>
    <mergeCell ref="N121:Q121"/>
    <mergeCell ref="F125:I125"/>
    <mergeCell ref="L125:M125"/>
    <mergeCell ref="N125:Q125"/>
    <mergeCell ref="F126:I126"/>
    <mergeCell ref="L126:M126"/>
    <mergeCell ref="N126:Q126"/>
    <mergeCell ref="D101:H101"/>
    <mergeCell ref="N101:Q101"/>
    <mergeCell ref="N102:Q102"/>
    <mergeCell ref="L104:Q104"/>
    <mergeCell ref="C110:Q110"/>
    <mergeCell ref="F112:P112"/>
    <mergeCell ref="F113:P113"/>
    <mergeCell ref="F114:P114"/>
    <mergeCell ref="M116:P116"/>
    <mergeCell ref="N96:Q96"/>
    <mergeCell ref="D97:H97"/>
    <mergeCell ref="N97:Q97"/>
    <mergeCell ref="D98:H98"/>
    <mergeCell ref="N98:Q98"/>
    <mergeCell ref="D99:H99"/>
    <mergeCell ref="N99:Q99"/>
    <mergeCell ref="D100:H100"/>
    <mergeCell ref="N100:Q100"/>
    <mergeCell ref="M85:Q85"/>
    <mergeCell ref="C87:G87"/>
    <mergeCell ref="N87:Q87"/>
    <mergeCell ref="N89:Q89"/>
    <mergeCell ref="N90:Q90"/>
    <mergeCell ref="N91:Q91"/>
    <mergeCell ref="N92:Q92"/>
    <mergeCell ref="N93:Q93"/>
    <mergeCell ref="N94:Q94"/>
    <mergeCell ref="H37:J37"/>
    <mergeCell ref="M37:P37"/>
    <mergeCell ref="L39:P39"/>
    <mergeCell ref="C76:Q76"/>
    <mergeCell ref="F78:P78"/>
    <mergeCell ref="F79:P79"/>
    <mergeCell ref="F80:P80"/>
    <mergeCell ref="M82:P82"/>
    <mergeCell ref="M84:Q84"/>
    <mergeCell ref="M31:P31"/>
    <mergeCell ref="H33:J33"/>
    <mergeCell ref="M33:P33"/>
    <mergeCell ref="H34:J34"/>
    <mergeCell ref="M34:P34"/>
    <mergeCell ref="H35:J35"/>
    <mergeCell ref="M35:P35"/>
    <mergeCell ref="H36:J36"/>
    <mergeCell ref="M36:P36"/>
    <mergeCell ref="E16:L16"/>
    <mergeCell ref="O16:P16"/>
    <mergeCell ref="O18:P18"/>
    <mergeCell ref="O19:P19"/>
    <mergeCell ref="O21:P21"/>
    <mergeCell ref="O22:P22"/>
    <mergeCell ref="E25:L25"/>
    <mergeCell ref="M28:P28"/>
    <mergeCell ref="M29:P29"/>
    <mergeCell ref="C2:Q2"/>
    <mergeCell ref="C4:Q4"/>
    <mergeCell ref="F6:P6"/>
    <mergeCell ref="F7:P7"/>
    <mergeCell ref="F8:P8"/>
    <mergeCell ref="O10:P10"/>
    <mergeCell ref="O12:P12"/>
    <mergeCell ref="O13:P13"/>
    <mergeCell ref="O15:P15"/>
  </mergeCells>
  <dataValidations count="2">
    <dataValidation type="list" allowBlank="1" showInputMessage="1" showErrorMessage="1" error="Povolené sú hodnoty K, M." sqref="D146:D149" xr:uid="{00000000-0002-0000-0300-000000000000}">
      <formula1>"K, M"</formula1>
    </dataValidation>
    <dataValidation type="list" allowBlank="1" showInputMessage="1" showErrorMessage="1" error="Povolené sú hodnoty základná, znížená, nulová." sqref="U146:U149" xr:uid="{00000000-0002-0000-0300-000001000000}">
      <formula1>"základná, znížená, nulová"</formula1>
    </dataValidation>
  </dataValidations>
  <hyperlinks>
    <hyperlink ref="F1:G1" location="C2" display="1) Krycí list rozpočtu" xr:uid="{00000000-0004-0000-0300-000000000000}"/>
    <hyperlink ref="H1:K1" location="C87" display="2) Rekapitulácia rozpočtu" xr:uid="{00000000-0004-0000-0300-000001000000}"/>
    <hyperlink ref="L1" location="C121" display="3) Rozpočet" xr:uid="{00000000-0004-0000-0300-000002000000}"/>
    <hyperlink ref="S1:T1" location="'Rekapitulácia stavby'!C2" display="Rekapitulácia stavby" xr:uid="{00000000-0004-0000-03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N193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100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s="1" customFormat="1" ht="32.75" customHeight="1" x14ac:dyDescent="0.15">
      <c r="B8" s="35"/>
      <c r="C8" s="36"/>
      <c r="D8" s="29" t="s">
        <v>131</v>
      </c>
      <c r="E8" s="36"/>
      <c r="F8" s="192" t="s">
        <v>1135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36"/>
      <c r="R8" s="37"/>
    </row>
    <row r="9" spans="1:66" s="1" customFormat="1" ht="14.5" customHeight="1" x14ac:dyDescent="0.15">
      <c r="B9" s="35"/>
      <c r="C9" s="36"/>
      <c r="D9" s="30" t="s">
        <v>18</v>
      </c>
      <c r="E9" s="36"/>
      <c r="F9" s="28" t="s">
        <v>5</v>
      </c>
      <c r="G9" s="36"/>
      <c r="H9" s="36"/>
      <c r="I9" s="36"/>
      <c r="J9" s="36"/>
      <c r="K9" s="36"/>
      <c r="L9" s="36"/>
      <c r="M9" s="30" t="s">
        <v>19</v>
      </c>
      <c r="N9" s="36"/>
      <c r="O9" s="28" t="s">
        <v>5</v>
      </c>
      <c r="P9" s="36"/>
      <c r="Q9" s="36"/>
      <c r="R9" s="37"/>
    </row>
    <row r="10" spans="1:66" s="1" customFormat="1" ht="14.5" customHeight="1" x14ac:dyDescent="0.15">
      <c r="B10" s="35"/>
      <c r="C10" s="36"/>
      <c r="D10" s="30" t="s">
        <v>20</v>
      </c>
      <c r="E10" s="36"/>
      <c r="F10" s="28" t="s">
        <v>21</v>
      </c>
      <c r="G10" s="36"/>
      <c r="H10" s="36"/>
      <c r="I10" s="36"/>
      <c r="J10" s="36"/>
      <c r="K10" s="36"/>
      <c r="L10" s="36"/>
      <c r="M10" s="30" t="s">
        <v>22</v>
      </c>
      <c r="N10" s="36"/>
      <c r="O10" s="236">
        <f>'Rekapitulácia stavby'!AN8</f>
        <v>0</v>
      </c>
      <c r="P10" s="237"/>
      <c r="Q10" s="36"/>
      <c r="R10" s="37"/>
    </row>
    <row r="11" spans="1:66" s="1" customFormat="1" ht="11" customHeight="1" x14ac:dyDescent="0.15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7"/>
    </row>
    <row r="12" spans="1:66" s="1" customFormat="1" ht="14.5" customHeight="1" x14ac:dyDescent="0.15">
      <c r="B12" s="35"/>
      <c r="C12" s="36"/>
      <c r="D12" s="30" t="s">
        <v>23</v>
      </c>
      <c r="E12" s="36"/>
      <c r="F12" s="36"/>
      <c r="G12" s="36"/>
      <c r="H12" s="36"/>
      <c r="I12" s="36"/>
      <c r="J12" s="36"/>
      <c r="K12" s="36"/>
      <c r="L12" s="36"/>
      <c r="M12" s="30" t="s">
        <v>24</v>
      </c>
      <c r="N12" s="36"/>
      <c r="O12" s="190" t="s">
        <v>25</v>
      </c>
      <c r="P12" s="190"/>
      <c r="Q12" s="36"/>
      <c r="R12" s="37"/>
    </row>
    <row r="13" spans="1:66" s="1" customFormat="1" ht="18" customHeight="1" x14ac:dyDescent="0.15">
      <c r="B13" s="35"/>
      <c r="C13" s="36"/>
      <c r="D13" s="36"/>
      <c r="E13" s="28" t="s">
        <v>26</v>
      </c>
      <c r="F13" s="36"/>
      <c r="G13" s="36"/>
      <c r="H13" s="36"/>
      <c r="I13" s="36"/>
      <c r="J13" s="36"/>
      <c r="K13" s="36"/>
      <c r="L13" s="36"/>
      <c r="M13" s="30" t="s">
        <v>27</v>
      </c>
      <c r="N13" s="36"/>
      <c r="O13" s="190" t="s">
        <v>5</v>
      </c>
      <c r="P13" s="190"/>
      <c r="Q13" s="36"/>
      <c r="R13" s="37"/>
    </row>
    <row r="14" spans="1:66" s="1" customFormat="1" ht="7" customHeight="1" x14ac:dyDescent="0.15"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7"/>
    </row>
    <row r="15" spans="1:66" s="1" customFormat="1" ht="14.5" customHeight="1" x14ac:dyDescent="0.15">
      <c r="B15" s="35"/>
      <c r="C15" s="36"/>
      <c r="D15" s="30" t="s">
        <v>28</v>
      </c>
      <c r="E15" s="36"/>
      <c r="F15" s="36"/>
      <c r="G15" s="36"/>
      <c r="H15" s="36"/>
      <c r="I15" s="36"/>
      <c r="J15" s="36"/>
      <c r="K15" s="36"/>
      <c r="L15" s="36"/>
      <c r="M15" s="30" t="s">
        <v>24</v>
      </c>
      <c r="N15" s="36"/>
      <c r="O15" s="238" t="str">
        <f>IF('Rekapitulácia stavby'!AN13="","",'Rekapitulácia stavby'!AN13)</f>
        <v>Vyplň údaj</v>
      </c>
      <c r="P15" s="190"/>
      <c r="Q15" s="36"/>
      <c r="R15" s="37"/>
    </row>
    <row r="16" spans="1:66" s="1" customFormat="1" ht="18" customHeight="1" x14ac:dyDescent="0.15">
      <c r="B16" s="35"/>
      <c r="C16" s="36"/>
      <c r="D16" s="36"/>
      <c r="E16" s="238" t="str">
        <f>IF('Rekapitulácia stavby'!E14="","",'Rekapitulácia stavby'!E14)</f>
        <v>Vyplň údaj</v>
      </c>
      <c r="F16" s="239"/>
      <c r="G16" s="239"/>
      <c r="H16" s="239"/>
      <c r="I16" s="239"/>
      <c r="J16" s="239"/>
      <c r="K16" s="239"/>
      <c r="L16" s="239"/>
      <c r="M16" s="30" t="s">
        <v>27</v>
      </c>
      <c r="N16" s="36"/>
      <c r="O16" s="238" t="str">
        <f>IF('Rekapitulácia stavby'!AN14="","",'Rekapitulácia stavby'!AN14)</f>
        <v>Vyplň údaj</v>
      </c>
      <c r="P16" s="190"/>
      <c r="Q16" s="36"/>
      <c r="R16" s="37"/>
    </row>
    <row r="17" spans="2:18" s="1" customFormat="1" ht="7" customHeight="1" x14ac:dyDescent="0.15"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7"/>
    </row>
    <row r="18" spans="2:18" s="1" customFormat="1" ht="14.5" customHeight="1" x14ac:dyDescent="0.15">
      <c r="B18" s="35"/>
      <c r="C18" s="36"/>
      <c r="D18" s="30" t="s">
        <v>30</v>
      </c>
      <c r="E18" s="36"/>
      <c r="F18" s="36"/>
      <c r="G18" s="36"/>
      <c r="H18" s="36"/>
      <c r="I18" s="36"/>
      <c r="J18" s="36"/>
      <c r="K18" s="36"/>
      <c r="L18" s="36"/>
      <c r="M18" s="30" t="s">
        <v>24</v>
      </c>
      <c r="N18" s="36"/>
      <c r="O18" s="190" t="s">
        <v>31</v>
      </c>
      <c r="P18" s="190"/>
      <c r="Q18" s="36"/>
      <c r="R18" s="37"/>
    </row>
    <row r="19" spans="2:18" s="1" customFormat="1" ht="18" customHeight="1" x14ac:dyDescent="0.15">
      <c r="B19" s="35"/>
      <c r="C19" s="36"/>
      <c r="D19" s="36"/>
      <c r="E19" s="28" t="s">
        <v>32</v>
      </c>
      <c r="F19" s="36"/>
      <c r="G19" s="36"/>
      <c r="H19" s="36"/>
      <c r="I19" s="36"/>
      <c r="J19" s="36"/>
      <c r="K19" s="36"/>
      <c r="L19" s="36"/>
      <c r="M19" s="30" t="s">
        <v>27</v>
      </c>
      <c r="N19" s="36"/>
      <c r="O19" s="190" t="s">
        <v>33</v>
      </c>
      <c r="P19" s="190"/>
      <c r="Q19" s="36"/>
      <c r="R19" s="37"/>
    </row>
    <row r="20" spans="2:18" s="1" customFormat="1" ht="7" customHeight="1" x14ac:dyDescent="0.15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7"/>
    </row>
    <row r="21" spans="2:18" s="1" customFormat="1" ht="14.5" customHeight="1" x14ac:dyDescent="0.15">
      <c r="B21" s="35"/>
      <c r="C21" s="36"/>
      <c r="D21" s="30" t="s">
        <v>36</v>
      </c>
      <c r="E21" s="36"/>
      <c r="F21" s="36"/>
      <c r="G21" s="36"/>
      <c r="H21" s="36"/>
      <c r="I21" s="36"/>
      <c r="J21" s="36"/>
      <c r="K21" s="36"/>
      <c r="L21" s="36"/>
      <c r="M21" s="30" t="s">
        <v>24</v>
      </c>
      <c r="N21" s="36"/>
      <c r="O21" s="190" t="str">
        <f>IF('Rekapitulácia stavby'!AN19="","",'Rekapitulácia stavby'!AN19)</f>
        <v/>
      </c>
      <c r="P21" s="190"/>
      <c r="Q21" s="36"/>
      <c r="R21" s="37"/>
    </row>
    <row r="22" spans="2:18" s="1" customFormat="1" ht="18" customHeight="1" x14ac:dyDescent="0.15">
      <c r="B22" s="35"/>
      <c r="C22" s="36"/>
      <c r="D22" s="36"/>
      <c r="E22" s="28" t="str">
        <f>IF('Rekapitulácia stavby'!E20="","",'Rekapitulácia stavby'!E20)</f>
        <v xml:space="preserve"> </v>
      </c>
      <c r="F22" s="36"/>
      <c r="G22" s="36"/>
      <c r="H22" s="36"/>
      <c r="I22" s="36"/>
      <c r="J22" s="36"/>
      <c r="K22" s="36"/>
      <c r="L22" s="36"/>
      <c r="M22" s="30" t="s">
        <v>27</v>
      </c>
      <c r="N22" s="36"/>
      <c r="O22" s="190" t="str">
        <f>IF('Rekapitulácia stavby'!AN20="","",'Rekapitulácia stavby'!AN20)</f>
        <v/>
      </c>
      <c r="P22" s="190"/>
      <c r="Q22" s="36"/>
      <c r="R22" s="37"/>
    </row>
    <row r="23" spans="2:18" s="1" customFormat="1" ht="7" customHeight="1" x14ac:dyDescent="0.15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7"/>
    </row>
    <row r="24" spans="2:18" s="1" customFormat="1" ht="14.5" customHeight="1" x14ac:dyDescent="0.15">
      <c r="B24" s="35"/>
      <c r="C24" s="36"/>
      <c r="D24" s="30" t="s">
        <v>38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6.5" customHeight="1" x14ac:dyDescent="0.15">
      <c r="B25" s="35"/>
      <c r="C25" s="36"/>
      <c r="D25" s="36"/>
      <c r="E25" s="195" t="s">
        <v>5</v>
      </c>
      <c r="F25" s="195"/>
      <c r="G25" s="195"/>
      <c r="H25" s="195"/>
      <c r="I25" s="195"/>
      <c r="J25" s="195"/>
      <c r="K25" s="195"/>
      <c r="L25" s="195"/>
      <c r="M25" s="36"/>
      <c r="N25" s="36"/>
      <c r="O25" s="36"/>
      <c r="P25" s="36"/>
      <c r="Q25" s="36"/>
      <c r="R25" s="37"/>
    </row>
    <row r="26" spans="2:18" s="1" customFormat="1" ht="7" customHeight="1" x14ac:dyDescent="0.15"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36"/>
      <c r="R27" s="37"/>
    </row>
    <row r="28" spans="2:18" s="1" customFormat="1" ht="14.5" customHeight="1" x14ac:dyDescent="0.15">
      <c r="B28" s="35"/>
      <c r="C28" s="36"/>
      <c r="D28" s="122" t="s">
        <v>133</v>
      </c>
      <c r="E28" s="36"/>
      <c r="F28" s="36"/>
      <c r="G28" s="36"/>
      <c r="H28" s="36"/>
      <c r="I28" s="36"/>
      <c r="J28" s="36"/>
      <c r="K28" s="36"/>
      <c r="L28" s="36"/>
      <c r="M28" s="196">
        <f>N89</f>
        <v>0</v>
      </c>
      <c r="N28" s="196"/>
      <c r="O28" s="196"/>
      <c r="P28" s="196"/>
      <c r="Q28" s="36"/>
      <c r="R28" s="37"/>
    </row>
    <row r="29" spans="2:18" s="1" customFormat="1" ht="14.5" customHeight="1" x14ac:dyDescent="0.15">
      <c r="B29" s="35"/>
      <c r="C29" s="36"/>
      <c r="D29" s="34" t="s">
        <v>117</v>
      </c>
      <c r="E29" s="36"/>
      <c r="F29" s="36"/>
      <c r="G29" s="36"/>
      <c r="H29" s="36"/>
      <c r="I29" s="36"/>
      <c r="J29" s="36"/>
      <c r="K29" s="36"/>
      <c r="L29" s="36"/>
      <c r="M29" s="196">
        <f>N102</f>
        <v>0</v>
      </c>
      <c r="N29" s="196"/>
      <c r="O29" s="196"/>
      <c r="P29" s="196"/>
      <c r="Q29" s="36"/>
      <c r="R29" s="37"/>
    </row>
    <row r="30" spans="2:18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</row>
    <row r="31" spans="2:18" s="1" customFormat="1" ht="25.25" customHeight="1" x14ac:dyDescent="0.15">
      <c r="B31" s="35"/>
      <c r="C31" s="36"/>
      <c r="D31" s="123" t="s">
        <v>41</v>
      </c>
      <c r="E31" s="36"/>
      <c r="F31" s="36"/>
      <c r="G31" s="36"/>
      <c r="H31" s="36"/>
      <c r="I31" s="36"/>
      <c r="J31" s="36"/>
      <c r="K31" s="36"/>
      <c r="L31" s="36"/>
      <c r="M31" s="240">
        <f>ROUND(M28+M29,2)</f>
        <v>0</v>
      </c>
      <c r="N31" s="235"/>
      <c r="O31" s="235"/>
      <c r="P31" s="235"/>
      <c r="Q31" s="36"/>
      <c r="R31" s="37"/>
    </row>
    <row r="32" spans="2:18" s="1" customFormat="1" ht="7" customHeight="1" x14ac:dyDescent="0.15">
      <c r="B32" s="35"/>
      <c r="C32" s="36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36"/>
      <c r="R32" s="37"/>
    </row>
    <row r="33" spans="2:18" s="1" customFormat="1" ht="14.5" customHeight="1" x14ac:dyDescent="0.15">
      <c r="B33" s="35"/>
      <c r="C33" s="36"/>
      <c r="D33" s="42" t="s">
        <v>42</v>
      </c>
      <c r="E33" s="42" t="s">
        <v>43</v>
      </c>
      <c r="F33" s="43">
        <v>0.2</v>
      </c>
      <c r="G33" s="124" t="s">
        <v>44</v>
      </c>
      <c r="H33" s="241">
        <f>ROUND((((SUM(BE102:BE109)+SUM(BE128:BE188))+SUM(BE190:BE192))),2)</f>
        <v>0</v>
      </c>
      <c r="I33" s="235"/>
      <c r="J33" s="235"/>
      <c r="K33" s="36"/>
      <c r="L33" s="36"/>
      <c r="M33" s="241">
        <f>ROUND(((ROUND((SUM(BE102:BE109)+SUM(BE128:BE188)), 2)*F33)+SUM(BE190:BE192)*F33),2)</f>
        <v>0</v>
      </c>
      <c r="N33" s="235"/>
      <c r="O33" s="235"/>
      <c r="P33" s="235"/>
      <c r="Q33" s="36"/>
      <c r="R33" s="37"/>
    </row>
    <row r="34" spans="2:18" s="1" customFormat="1" ht="14.5" customHeight="1" x14ac:dyDescent="0.15">
      <c r="B34" s="35"/>
      <c r="C34" s="36"/>
      <c r="D34" s="36"/>
      <c r="E34" s="42" t="s">
        <v>45</v>
      </c>
      <c r="F34" s="43">
        <v>0.2</v>
      </c>
      <c r="G34" s="124" t="s">
        <v>44</v>
      </c>
      <c r="H34" s="241">
        <f>ROUND((((SUM(BF102:BF109)+SUM(BF128:BF188))+SUM(BF190:BF192))),2)</f>
        <v>0</v>
      </c>
      <c r="I34" s="235"/>
      <c r="J34" s="235"/>
      <c r="K34" s="36"/>
      <c r="L34" s="36"/>
      <c r="M34" s="241">
        <f>ROUND(((ROUND((SUM(BF102:BF109)+SUM(BF128:BF188)), 2)*F34)+SUM(BF190:BF192)*F34),2)</f>
        <v>0</v>
      </c>
      <c r="N34" s="235"/>
      <c r="O34" s="235"/>
      <c r="P34" s="235"/>
      <c r="Q34" s="36"/>
      <c r="R34" s="37"/>
    </row>
    <row r="35" spans="2:18" s="1" customFormat="1" ht="14.5" hidden="1" customHeight="1" x14ac:dyDescent="0.15">
      <c r="B35" s="35"/>
      <c r="C35" s="36"/>
      <c r="D35" s="36"/>
      <c r="E35" s="42" t="s">
        <v>46</v>
      </c>
      <c r="F35" s="43">
        <v>0.2</v>
      </c>
      <c r="G35" s="124" t="s">
        <v>44</v>
      </c>
      <c r="H35" s="241">
        <f>ROUND((((SUM(BG102:BG109)+SUM(BG128:BG188))+SUM(BG190:BG192))),2)</f>
        <v>0</v>
      </c>
      <c r="I35" s="235"/>
      <c r="J35" s="235"/>
      <c r="K35" s="36"/>
      <c r="L35" s="36"/>
      <c r="M35" s="241"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47</v>
      </c>
      <c r="F36" s="43">
        <v>0.2</v>
      </c>
      <c r="G36" s="124" t="s">
        <v>44</v>
      </c>
      <c r="H36" s="241">
        <f>ROUND((((SUM(BH102:BH109)+SUM(BH128:BH188))+SUM(BH190:BH192))),2)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48</v>
      </c>
      <c r="F37" s="43">
        <v>0</v>
      </c>
      <c r="G37" s="124" t="s">
        <v>44</v>
      </c>
      <c r="H37" s="241">
        <f>ROUND((((SUM(BI102:BI109)+SUM(BI128:BI188))+SUM(BI190:BI192))),2)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7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</row>
    <row r="39" spans="2:18" s="1" customFormat="1" ht="25.25" customHeight="1" x14ac:dyDescent="0.15">
      <c r="B39" s="35"/>
      <c r="C39" s="120"/>
      <c r="D39" s="125" t="s">
        <v>49</v>
      </c>
      <c r="E39" s="75"/>
      <c r="F39" s="75"/>
      <c r="G39" s="126" t="s">
        <v>50</v>
      </c>
      <c r="H39" s="127" t="s">
        <v>51</v>
      </c>
      <c r="I39" s="75"/>
      <c r="J39" s="75"/>
      <c r="K39" s="75"/>
      <c r="L39" s="242">
        <f>SUM(M31:M37)</f>
        <v>0</v>
      </c>
      <c r="M39" s="242"/>
      <c r="N39" s="242"/>
      <c r="O39" s="242"/>
      <c r="P39" s="243"/>
      <c r="Q39" s="120"/>
      <c r="R39" s="37"/>
    </row>
    <row r="40" spans="2:18" s="1" customFormat="1" ht="14.5" customHeight="1" x14ac:dyDescent="0.15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4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s="1" customFormat="1" ht="37" customHeight="1" x14ac:dyDescent="0.15">
      <c r="B80" s="35"/>
      <c r="C80" s="69" t="s">
        <v>131</v>
      </c>
      <c r="D80" s="36"/>
      <c r="E80" s="36"/>
      <c r="F80" s="231" t="str">
        <f>F8</f>
        <v>Časť 4. - VYKUROVANIE</v>
      </c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36"/>
      <c r="R80" s="37"/>
    </row>
    <row r="81" spans="2:47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7"/>
    </row>
    <row r="82" spans="2:47" s="1" customFormat="1" ht="18" customHeight="1" x14ac:dyDescent="0.15">
      <c r="B82" s="35"/>
      <c r="C82" s="30" t="s">
        <v>20</v>
      </c>
      <c r="D82" s="36"/>
      <c r="E82" s="36"/>
      <c r="F82" s="28" t="str">
        <f>F10</f>
        <v>TERANY, 962 68, parc. č.: 1/5</v>
      </c>
      <c r="G82" s="36"/>
      <c r="H82" s="36"/>
      <c r="I82" s="36"/>
      <c r="J82" s="36"/>
      <c r="K82" s="30" t="s">
        <v>22</v>
      </c>
      <c r="L82" s="36"/>
      <c r="M82" s="237">
        <f>IF(O10="","",O10)</f>
        <v>0</v>
      </c>
      <c r="N82" s="237"/>
      <c r="O82" s="237"/>
      <c r="P82" s="237"/>
      <c r="Q82" s="36"/>
      <c r="R82" s="37"/>
    </row>
    <row r="83" spans="2:47" s="1" customFormat="1" ht="7" customHeight="1" x14ac:dyDescent="0.15"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7"/>
    </row>
    <row r="84" spans="2:47" s="1" customFormat="1" ht="12" x14ac:dyDescent="0.15">
      <c r="B84" s="35"/>
      <c r="C84" s="30" t="s">
        <v>23</v>
      </c>
      <c r="D84" s="36"/>
      <c r="E84" s="36"/>
      <c r="F84" s="28" t="str">
        <f>E13</f>
        <v>Obec Terany, Terany 116, PSČ: 962 68</v>
      </c>
      <c r="G84" s="36"/>
      <c r="H84" s="36"/>
      <c r="I84" s="36"/>
      <c r="J84" s="36"/>
      <c r="K84" s="30" t="s">
        <v>30</v>
      </c>
      <c r="L84" s="36"/>
      <c r="M84" s="190" t="str">
        <f>E19</f>
        <v>Cobra Bauart s.r.o. Športová 2/20, Balog nad Ipľom</v>
      </c>
      <c r="N84" s="190"/>
      <c r="O84" s="190"/>
      <c r="P84" s="190"/>
      <c r="Q84" s="190"/>
      <c r="R84" s="37"/>
    </row>
    <row r="85" spans="2:47" s="1" customFormat="1" ht="14.5" customHeight="1" x14ac:dyDescent="0.15">
      <c r="B85" s="35"/>
      <c r="C85" s="30" t="s">
        <v>28</v>
      </c>
      <c r="D85" s="36"/>
      <c r="E85" s="36"/>
      <c r="F85" s="28" t="str">
        <f>IF(E16="","",E16)</f>
        <v>Vyplň údaj</v>
      </c>
      <c r="G85" s="36"/>
      <c r="H85" s="36"/>
      <c r="I85" s="36"/>
      <c r="J85" s="36"/>
      <c r="K85" s="30" t="s">
        <v>36</v>
      </c>
      <c r="L85" s="36"/>
      <c r="M85" s="190" t="str">
        <f>E22</f>
        <v xml:space="preserve"> </v>
      </c>
      <c r="N85" s="190"/>
      <c r="O85" s="190"/>
      <c r="P85" s="190"/>
      <c r="Q85" s="190"/>
      <c r="R85" s="37"/>
    </row>
    <row r="86" spans="2:47" s="1" customFormat="1" ht="10.25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7"/>
    </row>
    <row r="87" spans="2:47" s="1" customFormat="1" ht="29.25" customHeight="1" x14ac:dyDescent="0.15">
      <c r="B87" s="35"/>
      <c r="C87" s="244" t="s">
        <v>135</v>
      </c>
      <c r="D87" s="245"/>
      <c r="E87" s="245"/>
      <c r="F87" s="245"/>
      <c r="G87" s="245"/>
      <c r="H87" s="120"/>
      <c r="I87" s="120"/>
      <c r="J87" s="120"/>
      <c r="K87" s="120"/>
      <c r="L87" s="120"/>
      <c r="M87" s="120"/>
      <c r="N87" s="244" t="s">
        <v>136</v>
      </c>
      <c r="O87" s="245"/>
      <c r="P87" s="245"/>
      <c r="Q87" s="245"/>
      <c r="R87" s="37"/>
    </row>
    <row r="88" spans="2:47" s="1" customFormat="1" ht="10.25" customHeight="1" x14ac:dyDescent="0.15"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7"/>
    </row>
    <row r="89" spans="2:47" s="1" customFormat="1" ht="29.25" customHeight="1" x14ac:dyDescent="0.15">
      <c r="B89" s="35"/>
      <c r="C89" s="128" t="s">
        <v>137</v>
      </c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220">
        <f>N128</f>
        <v>0</v>
      </c>
      <c r="O89" s="246"/>
      <c r="P89" s="246"/>
      <c r="Q89" s="246"/>
      <c r="R89" s="37"/>
      <c r="AU89" s="19" t="s">
        <v>138</v>
      </c>
    </row>
    <row r="90" spans="2:47" s="7" customFormat="1" ht="25" customHeight="1" x14ac:dyDescent="0.15">
      <c r="B90" s="129"/>
      <c r="C90" s="130"/>
      <c r="D90" s="131" t="s">
        <v>147</v>
      </c>
      <c r="E90" s="130"/>
      <c r="F90" s="130"/>
      <c r="G90" s="130"/>
      <c r="H90" s="130"/>
      <c r="I90" s="130"/>
      <c r="J90" s="130"/>
      <c r="K90" s="130"/>
      <c r="L90" s="130"/>
      <c r="M90" s="130"/>
      <c r="N90" s="247">
        <f>N129</f>
        <v>0</v>
      </c>
      <c r="O90" s="248"/>
      <c r="P90" s="248"/>
      <c r="Q90" s="248"/>
      <c r="R90" s="132"/>
    </row>
    <row r="91" spans="2:47" s="8" customFormat="1" ht="20" customHeight="1" x14ac:dyDescent="0.15">
      <c r="B91" s="133"/>
      <c r="C91" s="99"/>
      <c r="D91" s="110" t="s">
        <v>1136</v>
      </c>
      <c r="E91" s="99"/>
      <c r="F91" s="99"/>
      <c r="G91" s="99"/>
      <c r="H91" s="99"/>
      <c r="I91" s="99"/>
      <c r="J91" s="99"/>
      <c r="K91" s="99"/>
      <c r="L91" s="99"/>
      <c r="M91" s="99"/>
      <c r="N91" s="222">
        <f>N130</f>
        <v>0</v>
      </c>
      <c r="O91" s="223"/>
      <c r="P91" s="223"/>
      <c r="Q91" s="223"/>
      <c r="R91" s="134"/>
    </row>
    <row r="92" spans="2:47" s="8" customFormat="1" ht="20" customHeight="1" x14ac:dyDescent="0.15">
      <c r="B92" s="133"/>
      <c r="C92" s="99"/>
      <c r="D92" s="110" t="s">
        <v>1137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N136</f>
        <v>0</v>
      </c>
      <c r="O92" s="223"/>
      <c r="P92" s="223"/>
      <c r="Q92" s="223"/>
      <c r="R92" s="134"/>
    </row>
    <row r="93" spans="2:47" s="8" customFormat="1" ht="14.75" customHeight="1" x14ac:dyDescent="0.15">
      <c r="B93" s="133"/>
      <c r="C93" s="99"/>
      <c r="D93" s="110" t="s">
        <v>1138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N137</f>
        <v>0</v>
      </c>
      <c r="O93" s="223"/>
      <c r="P93" s="223"/>
      <c r="Q93" s="223"/>
      <c r="R93" s="134"/>
    </row>
    <row r="94" spans="2:47" s="8" customFormat="1" ht="14.75" customHeight="1" x14ac:dyDescent="0.15">
      <c r="B94" s="133"/>
      <c r="C94" s="99"/>
      <c r="D94" s="110" t="s">
        <v>1139</v>
      </c>
      <c r="E94" s="99"/>
      <c r="F94" s="99"/>
      <c r="G94" s="99"/>
      <c r="H94" s="99"/>
      <c r="I94" s="99"/>
      <c r="J94" s="99"/>
      <c r="K94" s="99"/>
      <c r="L94" s="99"/>
      <c r="M94" s="99"/>
      <c r="N94" s="222">
        <f>N141</f>
        <v>0</v>
      </c>
      <c r="O94" s="223"/>
      <c r="P94" s="223"/>
      <c r="Q94" s="223"/>
      <c r="R94" s="134"/>
    </row>
    <row r="95" spans="2:47" s="8" customFormat="1" ht="14.75" customHeight="1" x14ac:dyDescent="0.15">
      <c r="B95" s="133"/>
      <c r="C95" s="99"/>
      <c r="D95" s="110" t="s">
        <v>1140</v>
      </c>
      <c r="E95" s="99"/>
      <c r="F95" s="99"/>
      <c r="G95" s="99"/>
      <c r="H95" s="99"/>
      <c r="I95" s="99"/>
      <c r="J95" s="99"/>
      <c r="K95" s="99"/>
      <c r="L95" s="99"/>
      <c r="M95" s="99"/>
      <c r="N95" s="222">
        <f>N147</f>
        <v>0</v>
      </c>
      <c r="O95" s="223"/>
      <c r="P95" s="223"/>
      <c r="Q95" s="223"/>
      <c r="R95" s="134"/>
    </row>
    <row r="96" spans="2:47" s="8" customFormat="1" ht="14.75" customHeight="1" x14ac:dyDescent="0.15">
      <c r="B96" s="133"/>
      <c r="C96" s="99"/>
      <c r="D96" s="110" t="s">
        <v>1141</v>
      </c>
      <c r="E96" s="99"/>
      <c r="F96" s="99"/>
      <c r="G96" s="99"/>
      <c r="H96" s="99"/>
      <c r="I96" s="99"/>
      <c r="J96" s="99"/>
      <c r="K96" s="99"/>
      <c r="L96" s="99"/>
      <c r="M96" s="99"/>
      <c r="N96" s="222">
        <f>N165</f>
        <v>0</v>
      </c>
      <c r="O96" s="223"/>
      <c r="P96" s="223"/>
      <c r="Q96" s="223"/>
      <c r="R96" s="134"/>
    </row>
    <row r="97" spans="2:65" s="8" customFormat="1" ht="14.75" customHeight="1" x14ac:dyDescent="0.15">
      <c r="B97" s="133"/>
      <c r="C97" s="99"/>
      <c r="D97" s="110" t="s">
        <v>1142</v>
      </c>
      <c r="E97" s="99"/>
      <c r="F97" s="99"/>
      <c r="G97" s="99"/>
      <c r="H97" s="99"/>
      <c r="I97" s="99"/>
      <c r="J97" s="99"/>
      <c r="K97" s="99"/>
      <c r="L97" s="99"/>
      <c r="M97" s="99"/>
      <c r="N97" s="222">
        <f>N170</f>
        <v>0</v>
      </c>
      <c r="O97" s="223"/>
      <c r="P97" s="223"/>
      <c r="Q97" s="223"/>
      <c r="R97" s="134"/>
    </row>
    <row r="98" spans="2:65" s="8" customFormat="1" ht="14.75" customHeight="1" x14ac:dyDescent="0.15">
      <c r="B98" s="133"/>
      <c r="C98" s="99"/>
      <c r="D98" s="110" t="s">
        <v>1143</v>
      </c>
      <c r="E98" s="99"/>
      <c r="F98" s="99"/>
      <c r="G98" s="99"/>
      <c r="H98" s="99"/>
      <c r="I98" s="99"/>
      <c r="J98" s="99"/>
      <c r="K98" s="99"/>
      <c r="L98" s="99"/>
      <c r="M98" s="99"/>
      <c r="N98" s="222">
        <f>N181</f>
        <v>0</v>
      </c>
      <c r="O98" s="223"/>
      <c r="P98" s="223"/>
      <c r="Q98" s="223"/>
      <c r="R98" s="134"/>
    </row>
    <row r="99" spans="2:65" s="8" customFormat="1" ht="20" customHeight="1" x14ac:dyDescent="0.15">
      <c r="B99" s="133"/>
      <c r="C99" s="99"/>
      <c r="D99" s="110" t="s">
        <v>1144</v>
      </c>
      <c r="E99" s="99"/>
      <c r="F99" s="99"/>
      <c r="G99" s="99"/>
      <c r="H99" s="99"/>
      <c r="I99" s="99"/>
      <c r="J99" s="99"/>
      <c r="K99" s="99"/>
      <c r="L99" s="99"/>
      <c r="M99" s="99"/>
      <c r="N99" s="222">
        <f>N185</f>
        <v>0</v>
      </c>
      <c r="O99" s="223"/>
      <c r="P99" s="223"/>
      <c r="Q99" s="223"/>
      <c r="R99" s="134"/>
    </row>
    <row r="100" spans="2:65" s="7" customFormat="1" ht="21.75" customHeight="1" x14ac:dyDescent="0.2">
      <c r="B100" s="129"/>
      <c r="C100" s="130"/>
      <c r="D100" s="131" t="s">
        <v>164</v>
      </c>
      <c r="E100" s="130"/>
      <c r="F100" s="130"/>
      <c r="G100" s="130"/>
      <c r="H100" s="130"/>
      <c r="I100" s="130"/>
      <c r="J100" s="130"/>
      <c r="K100" s="130"/>
      <c r="L100" s="130"/>
      <c r="M100" s="130"/>
      <c r="N100" s="249">
        <f>N189</f>
        <v>0</v>
      </c>
      <c r="O100" s="248"/>
      <c r="P100" s="248"/>
      <c r="Q100" s="248"/>
      <c r="R100" s="132"/>
    </row>
    <row r="101" spans="2:65" s="1" customFormat="1" ht="21.75" customHeight="1" x14ac:dyDescent="0.15">
      <c r="B101" s="35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7"/>
    </row>
    <row r="102" spans="2:65" s="1" customFormat="1" ht="29.25" customHeight="1" x14ac:dyDescent="0.15">
      <c r="B102" s="35"/>
      <c r="C102" s="128" t="s">
        <v>165</v>
      </c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246">
        <f>ROUND(N103+N104+N105+N106+N107+N108,2)</f>
        <v>0</v>
      </c>
      <c r="O102" s="250"/>
      <c r="P102" s="250"/>
      <c r="Q102" s="250"/>
      <c r="R102" s="37"/>
      <c r="T102" s="135"/>
      <c r="U102" s="136" t="s">
        <v>42</v>
      </c>
    </row>
    <row r="103" spans="2:65" s="1" customFormat="1" ht="18" customHeight="1" x14ac:dyDescent="0.15">
      <c r="B103" s="137"/>
      <c r="C103" s="138"/>
      <c r="D103" s="224" t="s">
        <v>166</v>
      </c>
      <c r="E103" s="251"/>
      <c r="F103" s="251"/>
      <c r="G103" s="251"/>
      <c r="H103" s="251"/>
      <c r="I103" s="138"/>
      <c r="J103" s="138"/>
      <c r="K103" s="138"/>
      <c r="L103" s="138"/>
      <c r="M103" s="138"/>
      <c r="N103" s="226">
        <f>ROUND(N89*T103,2)</f>
        <v>0</v>
      </c>
      <c r="O103" s="252"/>
      <c r="P103" s="252"/>
      <c r="Q103" s="252"/>
      <c r="R103" s="140"/>
      <c r="S103" s="141"/>
      <c r="T103" s="142"/>
      <c r="U103" s="143" t="s">
        <v>45</v>
      </c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1"/>
      <c r="AY103" s="144" t="s">
        <v>167</v>
      </c>
      <c r="AZ103" s="141"/>
      <c r="BA103" s="141"/>
      <c r="BB103" s="141"/>
      <c r="BC103" s="141"/>
      <c r="BD103" s="141"/>
      <c r="BE103" s="145">
        <f t="shared" ref="BE103:BE108" si="0">IF(U103="základná",N103,0)</f>
        <v>0</v>
      </c>
      <c r="BF103" s="145">
        <f t="shared" ref="BF103:BF108" si="1">IF(U103="znížená",N103,0)</f>
        <v>0</v>
      </c>
      <c r="BG103" s="145">
        <f t="shared" ref="BG103:BG108" si="2">IF(U103="zákl. prenesená",N103,0)</f>
        <v>0</v>
      </c>
      <c r="BH103" s="145">
        <f t="shared" ref="BH103:BH108" si="3">IF(U103="zníž. prenesená",N103,0)</f>
        <v>0</v>
      </c>
      <c r="BI103" s="145">
        <f t="shared" ref="BI103:BI108" si="4">IF(U103="nulová",N103,0)</f>
        <v>0</v>
      </c>
      <c r="BJ103" s="144" t="s">
        <v>90</v>
      </c>
      <c r="BK103" s="141"/>
      <c r="BL103" s="141"/>
      <c r="BM103" s="141"/>
    </row>
    <row r="104" spans="2:65" s="1" customFormat="1" ht="18" customHeight="1" x14ac:dyDescent="0.15">
      <c r="B104" s="137"/>
      <c r="C104" s="138"/>
      <c r="D104" s="224" t="s">
        <v>168</v>
      </c>
      <c r="E104" s="251"/>
      <c r="F104" s="251"/>
      <c r="G104" s="251"/>
      <c r="H104" s="251"/>
      <c r="I104" s="138"/>
      <c r="J104" s="138"/>
      <c r="K104" s="138"/>
      <c r="L104" s="138"/>
      <c r="M104" s="138"/>
      <c r="N104" s="226">
        <f>ROUND(N89*T104,2)</f>
        <v>0</v>
      </c>
      <c r="O104" s="252"/>
      <c r="P104" s="252"/>
      <c r="Q104" s="252"/>
      <c r="R104" s="140"/>
      <c r="S104" s="141"/>
      <c r="T104" s="142"/>
      <c r="U104" s="143" t="s">
        <v>45</v>
      </c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1"/>
      <c r="AW104" s="141"/>
      <c r="AX104" s="141"/>
      <c r="AY104" s="144" t="s">
        <v>167</v>
      </c>
      <c r="AZ104" s="141"/>
      <c r="BA104" s="141"/>
      <c r="BB104" s="141"/>
      <c r="BC104" s="141"/>
      <c r="BD104" s="141"/>
      <c r="BE104" s="145">
        <f t="shared" si="0"/>
        <v>0</v>
      </c>
      <c r="BF104" s="145">
        <f t="shared" si="1"/>
        <v>0</v>
      </c>
      <c r="BG104" s="145">
        <f t="shared" si="2"/>
        <v>0</v>
      </c>
      <c r="BH104" s="145">
        <f t="shared" si="3"/>
        <v>0</v>
      </c>
      <c r="BI104" s="145">
        <f t="shared" si="4"/>
        <v>0</v>
      </c>
      <c r="BJ104" s="144" t="s">
        <v>90</v>
      </c>
      <c r="BK104" s="141"/>
      <c r="BL104" s="141"/>
      <c r="BM104" s="141"/>
    </row>
    <row r="105" spans="2:65" s="1" customFormat="1" ht="18" customHeight="1" x14ac:dyDescent="0.15">
      <c r="B105" s="137"/>
      <c r="C105" s="138"/>
      <c r="D105" s="224" t="s">
        <v>169</v>
      </c>
      <c r="E105" s="251"/>
      <c r="F105" s="251"/>
      <c r="G105" s="251"/>
      <c r="H105" s="251"/>
      <c r="I105" s="138"/>
      <c r="J105" s="138"/>
      <c r="K105" s="138"/>
      <c r="L105" s="138"/>
      <c r="M105" s="138"/>
      <c r="N105" s="226">
        <f>ROUND(N89*T105,2)</f>
        <v>0</v>
      </c>
      <c r="O105" s="252"/>
      <c r="P105" s="252"/>
      <c r="Q105" s="252"/>
      <c r="R105" s="140"/>
      <c r="S105" s="141"/>
      <c r="T105" s="142"/>
      <c r="U105" s="143" t="s">
        <v>45</v>
      </c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1"/>
      <c r="AV105" s="141"/>
      <c r="AW105" s="141"/>
      <c r="AX105" s="141"/>
      <c r="AY105" s="144" t="s">
        <v>167</v>
      </c>
      <c r="AZ105" s="141"/>
      <c r="BA105" s="141"/>
      <c r="BB105" s="141"/>
      <c r="BC105" s="141"/>
      <c r="BD105" s="141"/>
      <c r="BE105" s="145">
        <f t="shared" si="0"/>
        <v>0</v>
      </c>
      <c r="BF105" s="145">
        <f t="shared" si="1"/>
        <v>0</v>
      </c>
      <c r="BG105" s="145">
        <f t="shared" si="2"/>
        <v>0</v>
      </c>
      <c r="BH105" s="145">
        <f t="shared" si="3"/>
        <v>0</v>
      </c>
      <c r="BI105" s="145">
        <f t="shared" si="4"/>
        <v>0</v>
      </c>
      <c r="BJ105" s="144" t="s">
        <v>90</v>
      </c>
      <c r="BK105" s="141"/>
      <c r="BL105" s="141"/>
      <c r="BM105" s="141"/>
    </row>
    <row r="106" spans="2:65" s="1" customFormat="1" ht="18" customHeight="1" x14ac:dyDescent="0.15">
      <c r="B106" s="137"/>
      <c r="C106" s="138"/>
      <c r="D106" s="224" t="s">
        <v>170</v>
      </c>
      <c r="E106" s="251"/>
      <c r="F106" s="251"/>
      <c r="G106" s="251"/>
      <c r="H106" s="251"/>
      <c r="I106" s="138"/>
      <c r="J106" s="138"/>
      <c r="K106" s="138"/>
      <c r="L106" s="138"/>
      <c r="M106" s="138"/>
      <c r="N106" s="226">
        <f>ROUND(N89*T106,2)</f>
        <v>0</v>
      </c>
      <c r="O106" s="252"/>
      <c r="P106" s="252"/>
      <c r="Q106" s="252"/>
      <c r="R106" s="140"/>
      <c r="S106" s="141"/>
      <c r="T106" s="142"/>
      <c r="U106" s="143" t="s">
        <v>45</v>
      </c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1"/>
      <c r="AY106" s="144" t="s">
        <v>167</v>
      </c>
      <c r="AZ106" s="141"/>
      <c r="BA106" s="141"/>
      <c r="BB106" s="141"/>
      <c r="BC106" s="141"/>
      <c r="BD106" s="141"/>
      <c r="BE106" s="145">
        <f t="shared" si="0"/>
        <v>0</v>
      </c>
      <c r="BF106" s="145">
        <f t="shared" si="1"/>
        <v>0</v>
      </c>
      <c r="BG106" s="145">
        <f t="shared" si="2"/>
        <v>0</v>
      </c>
      <c r="BH106" s="145">
        <f t="shared" si="3"/>
        <v>0</v>
      </c>
      <c r="BI106" s="145">
        <f t="shared" si="4"/>
        <v>0</v>
      </c>
      <c r="BJ106" s="144" t="s">
        <v>90</v>
      </c>
      <c r="BK106" s="141"/>
      <c r="BL106" s="141"/>
      <c r="BM106" s="141"/>
    </row>
    <row r="107" spans="2:65" s="1" customFormat="1" ht="18" customHeight="1" x14ac:dyDescent="0.15">
      <c r="B107" s="137"/>
      <c r="C107" s="138"/>
      <c r="D107" s="224" t="s">
        <v>171</v>
      </c>
      <c r="E107" s="251"/>
      <c r="F107" s="251"/>
      <c r="G107" s="251"/>
      <c r="H107" s="251"/>
      <c r="I107" s="138"/>
      <c r="J107" s="138"/>
      <c r="K107" s="138"/>
      <c r="L107" s="138"/>
      <c r="M107" s="138"/>
      <c r="N107" s="226">
        <f>ROUND(N89*T107,2)</f>
        <v>0</v>
      </c>
      <c r="O107" s="252"/>
      <c r="P107" s="252"/>
      <c r="Q107" s="252"/>
      <c r="R107" s="140"/>
      <c r="S107" s="141"/>
      <c r="T107" s="142"/>
      <c r="U107" s="143" t="s">
        <v>45</v>
      </c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1"/>
      <c r="AY107" s="144" t="s">
        <v>167</v>
      </c>
      <c r="AZ107" s="141"/>
      <c r="BA107" s="141"/>
      <c r="BB107" s="141"/>
      <c r="BC107" s="141"/>
      <c r="BD107" s="141"/>
      <c r="BE107" s="145">
        <f t="shared" si="0"/>
        <v>0</v>
      </c>
      <c r="BF107" s="145">
        <f t="shared" si="1"/>
        <v>0</v>
      </c>
      <c r="BG107" s="145">
        <f t="shared" si="2"/>
        <v>0</v>
      </c>
      <c r="BH107" s="145">
        <f t="shared" si="3"/>
        <v>0</v>
      </c>
      <c r="BI107" s="145">
        <f t="shared" si="4"/>
        <v>0</v>
      </c>
      <c r="BJ107" s="144" t="s">
        <v>90</v>
      </c>
      <c r="BK107" s="141"/>
      <c r="BL107" s="141"/>
      <c r="BM107" s="141"/>
    </row>
    <row r="108" spans="2:65" s="1" customFormat="1" ht="18" customHeight="1" x14ac:dyDescent="0.15">
      <c r="B108" s="137"/>
      <c r="C108" s="138"/>
      <c r="D108" s="139" t="s">
        <v>172</v>
      </c>
      <c r="E108" s="138"/>
      <c r="F108" s="138"/>
      <c r="G108" s="138"/>
      <c r="H108" s="138"/>
      <c r="I108" s="138"/>
      <c r="J108" s="138"/>
      <c r="K108" s="138"/>
      <c r="L108" s="138"/>
      <c r="M108" s="138"/>
      <c r="N108" s="226">
        <f>ROUND(N89*T108,2)</f>
        <v>0</v>
      </c>
      <c r="O108" s="252"/>
      <c r="P108" s="252"/>
      <c r="Q108" s="252"/>
      <c r="R108" s="140"/>
      <c r="S108" s="141"/>
      <c r="T108" s="146"/>
      <c r="U108" s="147" t="s">
        <v>45</v>
      </c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1"/>
      <c r="AY108" s="144" t="s">
        <v>173</v>
      </c>
      <c r="AZ108" s="141"/>
      <c r="BA108" s="141"/>
      <c r="BB108" s="141"/>
      <c r="BC108" s="141"/>
      <c r="BD108" s="141"/>
      <c r="BE108" s="145">
        <f t="shared" si="0"/>
        <v>0</v>
      </c>
      <c r="BF108" s="145">
        <f t="shared" si="1"/>
        <v>0</v>
      </c>
      <c r="BG108" s="145">
        <f t="shared" si="2"/>
        <v>0</v>
      </c>
      <c r="BH108" s="145">
        <f t="shared" si="3"/>
        <v>0</v>
      </c>
      <c r="BI108" s="145">
        <f t="shared" si="4"/>
        <v>0</v>
      </c>
      <c r="BJ108" s="144" t="s">
        <v>90</v>
      </c>
      <c r="BK108" s="141"/>
      <c r="BL108" s="141"/>
      <c r="BM108" s="141"/>
    </row>
    <row r="109" spans="2:65" s="1" customFormat="1" x14ac:dyDescent="0.15">
      <c r="B109" s="35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7"/>
    </row>
    <row r="110" spans="2:65" s="1" customFormat="1" ht="29.25" customHeight="1" x14ac:dyDescent="0.15">
      <c r="B110" s="35"/>
      <c r="C110" s="119" t="s">
        <v>122</v>
      </c>
      <c r="D110" s="120"/>
      <c r="E110" s="120"/>
      <c r="F110" s="120"/>
      <c r="G110" s="120"/>
      <c r="H110" s="120"/>
      <c r="I110" s="120"/>
      <c r="J110" s="120"/>
      <c r="K110" s="120"/>
      <c r="L110" s="227">
        <f>ROUND(SUM(N89+N102),2)</f>
        <v>0</v>
      </c>
      <c r="M110" s="227"/>
      <c r="N110" s="227"/>
      <c r="O110" s="227"/>
      <c r="P110" s="227"/>
      <c r="Q110" s="227"/>
      <c r="R110" s="37"/>
    </row>
    <row r="111" spans="2:65" s="1" customFormat="1" ht="7" customHeight="1" x14ac:dyDescent="0.15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1"/>
    </row>
    <row r="115" spans="2:63" s="1" customFormat="1" ht="7" customHeight="1" x14ac:dyDescent="0.15">
      <c r="B115" s="62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4"/>
    </row>
    <row r="116" spans="2:63" s="1" customFormat="1" ht="37" customHeight="1" x14ac:dyDescent="0.15">
      <c r="B116" s="35"/>
      <c r="C116" s="186" t="s">
        <v>174</v>
      </c>
      <c r="D116" s="235"/>
      <c r="E116" s="235"/>
      <c r="F116" s="235"/>
      <c r="G116" s="235"/>
      <c r="H116" s="235"/>
      <c r="I116" s="235"/>
      <c r="J116" s="235"/>
      <c r="K116" s="235"/>
      <c r="L116" s="235"/>
      <c r="M116" s="235"/>
      <c r="N116" s="235"/>
      <c r="O116" s="235"/>
      <c r="P116" s="235"/>
      <c r="Q116" s="235"/>
      <c r="R116" s="37"/>
    </row>
    <row r="117" spans="2:63" s="1" customFormat="1" ht="7" customHeight="1" x14ac:dyDescent="0.15">
      <c r="B117" s="35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7"/>
    </row>
    <row r="118" spans="2:63" s="1" customFormat="1" ht="30" customHeight="1" x14ac:dyDescent="0.15">
      <c r="B118" s="35"/>
      <c r="C118" s="30" t="s">
        <v>17</v>
      </c>
      <c r="D118" s="36"/>
      <c r="E118" s="36"/>
      <c r="F118" s="233" t="str">
        <f>F6</f>
        <v>PRESTAVBA BUDOVY NA KOMUNITNÉ CENTRUM - OBEC TERANY</v>
      </c>
      <c r="G118" s="234"/>
      <c r="H118" s="234"/>
      <c r="I118" s="234"/>
      <c r="J118" s="234"/>
      <c r="K118" s="234"/>
      <c r="L118" s="234"/>
      <c r="M118" s="234"/>
      <c r="N118" s="234"/>
      <c r="O118" s="234"/>
      <c r="P118" s="234"/>
      <c r="Q118" s="36"/>
      <c r="R118" s="37"/>
    </row>
    <row r="119" spans="2:63" ht="30" customHeight="1" x14ac:dyDescent="0.15">
      <c r="B119" s="23"/>
      <c r="C119" s="30" t="s">
        <v>129</v>
      </c>
      <c r="D119" s="26"/>
      <c r="E119" s="26"/>
      <c r="F119" s="233" t="s">
        <v>130</v>
      </c>
      <c r="G119" s="191"/>
      <c r="H119" s="191"/>
      <c r="I119" s="191"/>
      <c r="J119" s="191"/>
      <c r="K119" s="191"/>
      <c r="L119" s="191"/>
      <c r="M119" s="191"/>
      <c r="N119" s="191"/>
      <c r="O119" s="191"/>
      <c r="P119" s="191"/>
      <c r="Q119" s="26"/>
      <c r="R119" s="24"/>
    </row>
    <row r="120" spans="2:63" s="1" customFormat="1" ht="37" customHeight="1" x14ac:dyDescent="0.15">
      <c r="B120" s="35"/>
      <c r="C120" s="69" t="s">
        <v>131</v>
      </c>
      <c r="D120" s="36"/>
      <c r="E120" s="36"/>
      <c r="F120" s="231" t="str">
        <f>F8</f>
        <v>Časť 4. - VYKUROVANIE</v>
      </c>
      <c r="G120" s="235"/>
      <c r="H120" s="235"/>
      <c r="I120" s="235"/>
      <c r="J120" s="235"/>
      <c r="K120" s="235"/>
      <c r="L120" s="235"/>
      <c r="M120" s="235"/>
      <c r="N120" s="235"/>
      <c r="O120" s="235"/>
      <c r="P120" s="235"/>
      <c r="Q120" s="36"/>
      <c r="R120" s="37"/>
    </row>
    <row r="121" spans="2:63" s="1" customFormat="1" ht="7" customHeight="1" x14ac:dyDescent="0.15">
      <c r="B121" s="35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7"/>
    </row>
    <row r="122" spans="2:63" s="1" customFormat="1" ht="18" customHeight="1" x14ac:dyDescent="0.15">
      <c r="B122" s="35"/>
      <c r="C122" s="30" t="s">
        <v>20</v>
      </c>
      <c r="D122" s="36"/>
      <c r="E122" s="36"/>
      <c r="F122" s="28" t="str">
        <f>F10</f>
        <v>TERANY, 962 68, parc. č.: 1/5</v>
      </c>
      <c r="G122" s="36"/>
      <c r="H122" s="36"/>
      <c r="I122" s="36"/>
      <c r="J122" s="36"/>
      <c r="K122" s="30" t="s">
        <v>22</v>
      </c>
      <c r="L122" s="36"/>
      <c r="M122" s="237">
        <f>IF(O10="","",O10)</f>
        <v>0</v>
      </c>
      <c r="N122" s="237"/>
      <c r="O122" s="237"/>
      <c r="P122" s="237"/>
      <c r="Q122" s="36"/>
      <c r="R122" s="37"/>
    </row>
    <row r="123" spans="2:63" s="1" customFormat="1" ht="7" customHeight="1" x14ac:dyDescent="0.15"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7"/>
    </row>
    <row r="124" spans="2:63" s="1" customFormat="1" ht="12" x14ac:dyDescent="0.15">
      <c r="B124" s="35"/>
      <c r="C124" s="30" t="s">
        <v>23</v>
      </c>
      <c r="D124" s="36"/>
      <c r="E124" s="36"/>
      <c r="F124" s="28" t="str">
        <f>E13</f>
        <v>Obec Terany, Terany 116, PSČ: 962 68</v>
      </c>
      <c r="G124" s="36"/>
      <c r="H124" s="36"/>
      <c r="I124" s="36"/>
      <c r="J124" s="36"/>
      <c r="K124" s="30" t="s">
        <v>30</v>
      </c>
      <c r="L124" s="36"/>
      <c r="M124" s="190" t="str">
        <f>E19</f>
        <v>Cobra Bauart s.r.o. Športová 2/20, Balog nad Ipľom</v>
      </c>
      <c r="N124" s="190"/>
      <c r="O124" s="190"/>
      <c r="P124" s="190"/>
      <c r="Q124" s="190"/>
      <c r="R124" s="37"/>
    </row>
    <row r="125" spans="2:63" s="1" customFormat="1" ht="14.5" customHeight="1" x14ac:dyDescent="0.15">
      <c r="B125" s="35"/>
      <c r="C125" s="30" t="s">
        <v>28</v>
      </c>
      <c r="D125" s="36"/>
      <c r="E125" s="36"/>
      <c r="F125" s="28" t="str">
        <f>IF(E16="","",E16)</f>
        <v>Vyplň údaj</v>
      </c>
      <c r="G125" s="36"/>
      <c r="H125" s="36"/>
      <c r="I125" s="36"/>
      <c r="J125" s="36"/>
      <c r="K125" s="30" t="s">
        <v>36</v>
      </c>
      <c r="L125" s="36"/>
      <c r="M125" s="190" t="str">
        <f>E22</f>
        <v xml:space="preserve"> </v>
      </c>
      <c r="N125" s="190"/>
      <c r="O125" s="190"/>
      <c r="P125" s="190"/>
      <c r="Q125" s="190"/>
      <c r="R125" s="37"/>
    </row>
    <row r="126" spans="2:63" s="1" customFormat="1" ht="10.25" customHeight="1" x14ac:dyDescent="0.15">
      <c r="B126" s="35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7"/>
    </row>
    <row r="127" spans="2:63" s="9" customFormat="1" ht="29.25" customHeight="1" x14ac:dyDescent="0.15">
      <c r="B127" s="148"/>
      <c r="C127" s="149" t="s">
        <v>175</v>
      </c>
      <c r="D127" s="150" t="s">
        <v>176</v>
      </c>
      <c r="E127" s="150" t="s">
        <v>60</v>
      </c>
      <c r="F127" s="253" t="s">
        <v>177</v>
      </c>
      <c r="G127" s="253"/>
      <c r="H127" s="253"/>
      <c r="I127" s="253"/>
      <c r="J127" s="150" t="s">
        <v>178</v>
      </c>
      <c r="K127" s="150" t="s">
        <v>179</v>
      </c>
      <c r="L127" s="253" t="s">
        <v>180</v>
      </c>
      <c r="M127" s="253"/>
      <c r="N127" s="253" t="s">
        <v>136</v>
      </c>
      <c r="O127" s="253"/>
      <c r="P127" s="253"/>
      <c r="Q127" s="254"/>
      <c r="R127" s="151"/>
      <c r="T127" s="76" t="s">
        <v>181</v>
      </c>
      <c r="U127" s="77" t="s">
        <v>42</v>
      </c>
      <c r="V127" s="77" t="s">
        <v>182</v>
      </c>
      <c r="W127" s="77" t="s">
        <v>183</v>
      </c>
      <c r="X127" s="77" t="s">
        <v>184</v>
      </c>
      <c r="Y127" s="77" t="s">
        <v>185</v>
      </c>
      <c r="Z127" s="77" t="s">
        <v>186</v>
      </c>
      <c r="AA127" s="78" t="s">
        <v>187</v>
      </c>
    </row>
    <row r="128" spans="2:63" s="1" customFormat="1" ht="29.25" customHeight="1" x14ac:dyDescent="0.2">
      <c r="B128" s="35"/>
      <c r="C128" s="80" t="s">
        <v>133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272">
        <f>BK128</f>
        <v>0</v>
      </c>
      <c r="O128" s="273"/>
      <c r="P128" s="273"/>
      <c r="Q128" s="273"/>
      <c r="R128" s="37"/>
      <c r="T128" s="79"/>
      <c r="U128" s="51"/>
      <c r="V128" s="51"/>
      <c r="W128" s="152">
        <f>W129+W189</f>
        <v>0</v>
      </c>
      <c r="X128" s="51"/>
      <c r="Y128" s="152">
        <f>Y129+Y189</f>
        <v>0.8651319999999999</v>
      </c>
      <c r="Z128" s="51"/>
      <c r="AA128" s="153">
        <f>AA129+AA189</f>
        <v>0</v>
      </c>
      <c r="AT128" s="19" t="s">
        <v>77</v>
      </c>
      <c r="AU128" s="19" t="s">
        <v>138</v>
      </c>
      <c r="BK128" s="154">
        <f>BK129+BK189</f>
        <v>0</v>
      </c>
    </row>
    <row r="129" spans="2:65" s="10" customFormat="1" ht="37.25" customHeight="1" x14ac:dyDescent="0.2">
      <c r="B129" s="155"/>
      <c r="C129" s="156"/>
      <c r="D129" s="157" t="s">
        <v>147</v>
      </c>
      <c r="E129" s="157"/>
      <c r="F129" s="157"/>
      <c r="G129" s="157"/>
      <c r="H129" s="157"/>
      <c r="I129" s="157"/>
      <c r="J129" s="157"/>
      <c r="K129" s="157"/>
      <c r="L129" s="157"/>
      <c r="M129" s="157"/>
      <c r="N129" s="249">
        <f>BK129</f>
        <v>0</v>
      </c>
      <c r="O129" s="274"/>
      <c r="P129" s="274"/>
      <c r="Q129" s="274"/>
      <c r="R129" s="158"/>
      <c r="T129" s="159"/>
      <c r="U129" s="156"/>
      <c r="V129" s="156"/>
      <c r="W129" s="160">
        <f>W130+W136+W185</f>
        <v>0</v>
      </c>
      <c r="X129" s="156"/>
      <c r="Y129" s="160">
        <f>Y130+Y136+Y185</f>
        <v>0.8651319999999999</v>
      </c>
      <c r="Z129" s="156"/>
      <c r="AA129" s="161">
        <f>AA130+AA136+AA185</f>
        <v>0</v>
      </c>
      <c r="AR129" s="162" t="s">
        <v>90</v>
      </c>
      <c r="AT129" s="163" t="s">
        <v>77</v>
      </c>
      <c r="AU129" s="163" t="s">
        <v>78</v>
      </c>
      <c r="AY129" s="162" t="s">
        <v>188</v>
      </c>
      <c r="BK129" s="164">
        <f>BK130+BK136+BK185</f>
        <v>0</v>
      </c>
    </row>
    <row r="130" spans="2:65" s="10" customFormat="1" ht="20" customHeight="1" x14ac:dyDescent="0.15">
      <c r="B130" s="155"/>
      <c r="C130" s="156"/>
      <c r="D130" s="165" t="s">
        <v>1136</v>
      </c>
      <c r="E130" s="165"/>
      <c r="F130" s="165"/>
      <c r="G130" s="165"/>
      <c r="H130" s="165"/>
      <c r="I130" s="165"/>
      <c r="J130" s="165"/>
      <c r="K130" s="165"/>
      <c r="L130" s="165"/>
      <c r="M130" s="165"/>
      <c r="N130" s="263">
        <f>BK130</f>
        <v>0</v>
      </c>
      <c r="O130" s="264"/>
      <c r="P130" s="264"/>
      <c r="Q130" s="264"/>
      <c r="R130" s="158"/>
      <c r="T130" s="159"/>
      <c r="U130" s="156"/>
      <c r="V130" s="156"/>
      <c r="W130" s="160">
        <f>SUM(W131:W135)</f>
        <v>0</v>
      </c>
      <c r="X130" s="156"/>
      <c r="Y130" s="160">
        <f>SUM(Y131:Y135)</f>
        <v>1.554E-2</v>
      </c>
      <c r="Z130" s="156"/>
      <c r="AA130" s="161">
        <f>SUM(AA131:AA135)</f>
        <v>0</v>
      </c>
      <c r="AR130" s="162" t="s">
        <v>90</v>
      </c>
      <c r="AT130" s="163" t="s">
        <v>77</v>
      </c>
      <c r="AU130" s="163" t="s">
        <v>85</v>
      </c>
      <c r="AY130" s="162" t="s">
        <v>188</v>
      </c>
      <c r="BK130" s="164">
        <f>SUM(BK131:BK135)</f>
        <v>0</v>
      </c>
    </row>
    <row r="131" spans="2:65" s="1" customFormat="1" ht="25.5" customHeight="1" x14ac:dyDescent="0.15">
      <c r="B131" s="137"/>
      <c r="C131" s="166" t="s">
        <v>85</v>
      </c>
      <c r="D131" s="166" t="s">
        <v>189</v>
      </c>
      <c r="E131" s="167" t="s">
        <v>1145</v>
      </c>
      <c r="F131" s="255" t="s">
        <v>1146</v>
      </c>
      <c r="G131" s="255"/>
      <c r="H131" s="255"/>
      <c r="I131" s="255"/>
      <c r="J131" s="168" t="s">
        <v>362</v>
      </c>
      <c r="K131" s="169">
        <v>78</v>
      </c>
      <c r="L131" s="256">
        <v>0</v>
      </c>
      <c r="M131" s="256"/>
      <c r="N131" s="257">
        <f>ROUND(L131*K131,3)</f>
        <v>0</v>
      </c>
      <c r="O131" s="257"/>
      <c r="P131" s="257"/>
      <c r="Q131" s="257"/>
      <c r="R131" s="140"/>
      <c r="T131" s="171" t="s">
        <v>5</v>
      </c>
      <c r="U131" s="44" t="s">
        <v>45</v>
      </c>
      <c r="V131" s="36"/>
      <c r="W131" s="172">
        <f>V131*K131</f>
        <v>0</v>
      </c>
      <c r="X131" s="172">
        <v>3.0000000000000001E-5</v>
      </c>
      <c r="Y131" s="172">
        <f>X131*K131</f>
        <v>2.3400000000000001E-3</v>
      </c>
      <c r="Z131" s="172">
        <v>0</v>
      </c>
      <c r="AA131" s="173">
        <f>Z131*K131</f>
        <v>0</v>
      </c>
      <c r="AR131" s="19" t="s">
        <v>248</v>
      </c>
      <c r="AT131" s="19" t="s">
        <v>189</v>
      </c>
      <c r="AU131" s="19" t="s">
        <v>90</v>
      </c>
      <c r="AY131" s="19" t="s">
        <v>188</v>
      </c>
      <c r="BE131" s="114">
        <f>IF(U131="základná",N131,0)</f>
        <v>0</v>
      </c>
      <c r="BF131" s="114">
        <f>IF(U131="znížená",N131,0)</f>
        <v>0</v>
      </c>
      <c r="BG131" s="114">
        <f>IF(U131="zákl. prenesená",N131,0)</f>
        <v>0</v>
      </c>
      <c r="BH131" s="114">
        <f>IF(U131="zníž. prenesená",N131,0)</f>
        <v>0</v>
      </c>
      <c r="BI131" s="114">
        <f>IF(U131="nulová",N131,0)</f>
        <v>0</v>
      </c>
      <c r="BJ131" s="19" t="s">
        <v>90</v>
      </c>
      <c r="BK131" s="174">
        <f>ROUND(L131*K131,3)</f>
        <v>0</v>
      </c>
      <c r="BL131" s="19" t="s">
        <v>248</v>
      </c>
      <c r="BM131" s="19" t="s">
        <v>1147</v>
      </c>
    </row>
    <row r="132" spans="2:65" s="1" customFormat="1" ht="25.5" customHeight="1" x14ac:dyDescent="0.15">
      <c r="B132" s="137"/>
      <c r="C132" s="175" t="s">
        <v>90</v>
      </c>
      <c r="D132" s="175" t="s">
        <v>213</v>
      </c>
      <c r="E132" s="176" t="s">
        <v>1148</v>
      </c>
      <c r="F132" s="258" t="s">
        <v>1149</v>
      </c>
      <c r="G132" s="258"/>
      <c r="H132" s="258"/>
      <c r="I132" s="258"/>
      <c r="J132" s="177" t="s">
        <v>362</v>
      </c>
      <c r="K132" s="178">
        <v>78</v>
      </c>
      <c r="L132" s="259">
        <v>0</v>
      </c>
      <c r="M132" s="259"/>
      <c r="N132" s="260">
        <f>ROUND(L132*K132,3)</f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>V132*K132</f>
        <v>0</v>
      </c>
      <c r="X132" s="172">
        <v>4.0000000000000003E-5</v>
      </c>
      <c r="Y132" s="172">
        <f>X132*K132</f>
        <v>3.1200000000000004E-3</v>
      </c>
      <c r="Z132" s="172">
        <v>0</v>
      </c>
      <c r="AA132" s="173">
        <f>Z132*K132</f>
        <v>0</v>
      </c>
      <c r="AR132" s="19" t="s">
        <v>311</v>
      </c>
      <c r="AT132" s="19" t="s">
        <v>213</v>
      </c>
      <c r="AU132" s="19" t="s">
        <v>90</v>
      </c>
      <c r="AY132" s="19" t="s">
        <v>188</v>
      </c>
      <c r="BE132" s="114">
        <f>IF(U132="základná",N132,0)</f>
        <v>0</v>
      </c>
      <c r="BF132" s="114">
        <f>IF(U132="znížená",N132,0)</f>
        <v>0</v>
      </c>
      <c r="BG132" s="114">
        <f>IF(U132="zákl. prenesená",N132,0)</f>
        <v>0</v>
      </c>
      <c r="BH132" s="114">
        <f>IF(U132="zníž. prenesená",N132,0)</f>
        <v>0</v>
      </c>
      <c r="BI132" s="114">
        <f>IF(U132="nulová",N132,0)</f>
        <v>0</v>
      </c>
      <c r="BJ132" s="19" t="s">
        <v>90</v>
      </c>
      <c r="BK132" s="174">
        <f>ROUND(L132*K132,3)</f>
        <v>0</v>
      </c>
      <c r="BL132" s="19" t="s">
        <v>248</v>
      </c>
      <c r="BM132" s="19" t="s">
        <v>1150</v>
      </c>
    </row>
    <row r="133" spans="2:65" s="1" customFormat="1" ht="25.5" customHeight="1" x14ac:dyDescent="0.15">
      <c r="B133" s="137"/>
      <c r="C133" s="166" t="s">
        <v>106</v>
      </c>
      <c r="D133" s="166" t="s">
        <v>189</v>
      </c>
      <c r="E133" s="167" t="s">
        <v>1151</v>
      </c>
      <c r="F133" s="255" t="s">
        <v>1152</v>
      </c>
      <c r="G133" s="255"/>
      <c r="H133" s="255"/>
      <c r="I133" s="255"/>
      <c r="J133" s="168" t="s">
        <v>362</v>
      </c>
      <c r="K133" s="169">
        <v>63</v>
      </c>
      <c r="L133" s="256">
        <v>0</v>
      </c>
      <c r="M133" s="256"/>
      <c r="N133" s="257">
        <f>ROUND(L133*K133,3)</f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>V133*K133</f>
        <v>0</v>
      </c>
      <c r="X133" s="172">
        <v>2.0000000000000002E-5</v>
      </c>
      <c r="Y133" s="172">
        <f>X133*K133</f>
        <v>1.2600000000000001E-3</v>
      </c>
      <c r="Z133" s="172">
        <v>0</v>
      </c>
      <c r="AA133" s="173">
        <f>Z133*K133</f>
        <v>0</v>
      </c>
      <c r="AR133" s="19" t="s">
        <v>248</v>
      </c>
      <c r="AT133" s="19" t="s">
        <v>189</v>
      </c>
      <c r="AU133" s="19" t="s">
        <v>90</v>
      </c>
      <c r="AY133" s="19" t="s">
        <v>188</v>
      </c>
      <c r="BE133" s="114">
        <f>IF(U133="základná",N133,0)</f>
        <v>0</v>
      </c>
      <c r="BF133" s="114">
        <f>IF(U133="znížená",N133,0)</f>
        <v>0</v>
      </c>
      <c r="BG133" s="114">
        <f>IF(U133="zákl. prenesená",N133,0)</f>
        <v>0</v>
      </c>
      <c r="BH133" s="114">
        <f>IF(U133="zníž. prenesená",N133,0)</f>
        <v>0</v>
      </c>
      <c r="BI133" s="114">
        <f>IF(U133="nulová",N133,0)</f>
        <v>0</v>
      </c>
      <c r="BJ133" s="19" t="s">
        <v>90</v>
      </c>
      <c r="BK133" s="174">
        <f>ROUND(L133*K133,3)</f>
        <v>0</v>
      </c>
      <c r="BL133" s="19" t="s">
        <v>248</v>
      </c>
      <c r="BM133" s="19" t="s">
        <v>1153</v>
      </c>
    </row>
    <row r="134" spans="2:65" s="1" customFormat="1" ht="25.5" customHeight="1" x14ac:dyDescent="0.15">
      <c r="B134" s="137"/>
      <c r="C134" s="175" t="s">
        <v>193</v>
      </c>
      <c r="D134" s="175" t="s">
        <v>213</v>
      </c>
      <c r="E134" s="176" t="s">
        <v>1154</v>
      </c>
      <c r="F134" s="258" t="s">
        <v>1155</v>
      </c>
      <c r="G134" s="258"/>
      <c r="H134" s="258"/>
      <c r="I134" s="258"/>
      <c r="J134" s="177" t="s">
        <v>362</v>
      </c>
      <c r="K134" s="178">
        <v>63</v>
      </c>
      <c r="L134" s="259">
        <v>0</v>
      </c>
      <c r="M134" s="259"/>
      <c r="N134" s="260">
        <f>ROUND(L134*K134,3)</f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>V134*K134</f>
        <v>0</v>
      </c>
      <c r="X134" s="172">
        <v>1.3999999999999999E-4</v>
      </c>
      <c r="Y134" s="172">
        <f>X134*K134</f>
        <v>8.8199999999999997E-3</v>
      </c>
      <c r="Z134" s="172">
        <v>0</v>
      </c>
      <c r="AA134" s="173">
        <f>Z134*K134</f>
        <v>0</v>
      </c>
      <c r="AR134" s="19" t="s">
        <v>311</v>
      </c>
      <c r="AT134" s="19" t="s">
        <v>213</v>
      </c>
      <c r="AU134" s="19" t="s">
        <v>90</v>
      </c>
      <c r="AY134" s="19" t="s">
        <v>188</v>
      </c>
      <c r="BE134" s="114">
        <f>IF(U134="základná",N134,0)</f>
        <v>0</v>
      </c>
      <c r="BF134" s="114">
        <f>IF(U134="znížená",N134,0)</f>
        <v>0</v>
      </c>
      <c r="BG134" s="114">
        <f>IF(U134="zákl. prenesená",N134,0)</f>
        <v>0</v>
      </c>
      <c r="BH134" s="114">
        <f>IF(U134="zníž. prenesená",N134,0)</f>
        <v>0</v>
      </c>
      <c r="BI134" s="114">
        <f>IF(U134="nulová",N134,0)</f>
        <v>0</v>
      </c>
      <c r="BJ134" s="19" t="s">
        <v>90</v>
      </c>
      <c r="BK134" s="174">
        <f>ROUND(L134*K134,3)</f>
        <v>0</v>
      </c>
      <c r="BL134" s="19" t="s">
        <v>248</v>
      </c>
      <c r="BM134" s="19" t="s">
        <v>1156</v>
      </c>
    </row>
    <row r="135" spans="2:65" s="1" customFormat="1" ht="25.5" customHeight="1" x14ac:dyDescent="0.15">
      <c r="B135" s="137"/>
      <c r="C135" s="166" t="s">
        <v>204</v>
      </c>
      <c r="D135" s="166" t="s">
        <v>189</v>
      </c>
      <c r="E135" s="167" t="s">
        <v>1157</v>
      </c>
      <c r="F135" s="255" t="s">
        <v>1158</v>
      </c>
      <c r="G135" s="255"/>
      <c r="H135" s="255"/>
      <c r="I135" s="255"/>
      <c r="J135" s="168" t="s">
        <v>235</v>
      </c>
      <c r="K135" s="169">
        <v>1.6E-2</v>
      </c>
      <c r="L135" s="256">
        <v>0</v>
      </c>
      <c r="M135" s="256"/>
      <c r="N135" s="257">
        <f>ROUND(L135*K135,3)</f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>V135*K135</f>
        <v>0</v>
      </c>
      <c r="X135" s="172">
        <v>0</v>
      </c>
      <c r="Y135" s="172">
        <f>X135*K135</f>
        <v>0</v>
      </c>
      <c r="Z135" s="172">
        <v>0</v>
      </c>
      <c r="AA135" s="173">
        <f>Z135*K135</f>
        <v>0</v>
      </c>
      <c r="AR135" s="19" t="s">
        <v>248</v>
      </c>
      <c r="AT135" s="19" t="s">
        <v>189</v>
      </c>
      <c r="AU135" s="19" t="s">
        <v>90</v>
      </c>
      <c r="AY135" s="19" t="s">
        <v>188</v>
      </c>
      <c r="BE135" s="114">
        <f>IF(U135="základná",N135,0)</f>
        <v>0</v>
      </c>
      <c r="BF135" s="114">
        <f>IF(U135="znížená",N135,0)</f>
        <v>0</v>
      </c>
      <c r="BG135" s="114">
        <f>IF(U135="zákl. prenesená",N135,0)</f>
        <v>0</v>
      </c>
      <c r="BH135" s="114">
        <f>IF(U135="zníž. prenesená",N135,0)</f>
        <v>0</v>
      </c>
      <c r="BI135" s="114">
        <f>IF(U135="nulová",N135,0)</f>
        <v>0</v>
      </c>
      <c r="BJ135" s="19" t="s">
        <v>90</v>
      </c>
      <c r="BK135" s="174">
        <f>ROUND(L135*K135,3)</f>
        <v>0</v>
      </c>
      <c r="BL135" s="19" t="s">
        <v>248</v>
      </c>
      <c r="BM135" s="19" t="s">
        <v>1159</v>
      </c>
    </row>
    <row r="136" spans="2:65" s="10" customFormat="1" ht="29.75" customHeight="1" x14ac:dyDescent="0.15">
      <c r="B136" s="155"/>
      <c r="C136" s="156"/>
      <c r="D136" s="165" t="s">
        <v>1137</v>
      </c>
      <c r="E136" s="165"/>
      <c r="F136" s="165"/>
      <c r="G136" s="165"/>
      <c r="H136" s="165"/>
      <c r="I136" s="165"/>
      <c r="J136" s="165"/>
      <c r="K136" s="165"/>
      <c r="L136" s="165"/>
      <c r="M136" s="165"/>
      <c r="N136" s="261">
        <f>BK136</f>
        <v>0</v>
      </c>
      <c r="O136" s="262"/>
      <c r="P136" s="262"/>
      <c r="Q136" s="262"/>
      <c r="R136" s="158"/>
      <c r="T136" s="159"/>
      <c r="U136" s="156"/>
      <c r="V136" s="156"/>
      <c r="W136" s="160">
        <f>W137+W141+W147+W165+W170+W181</f>
        <v>0</v>
      </c>
      <c r="X136" s="156"/>
      <c r="Y136" s="160">
        <f>Y137+Y141+Y147+Y165+Y170+Y181</f>
        <v>0.8495919999999999</v>
      </c>
      <c r="Z136" s="156"/>
      <c r="AA136" s="161">
        <f>AA137+AA141+AA147+AA165+AA170+AA181</f>
        <v>0</v>
      </c>
      <c r="AR136" s="162" t="s">
        <v>85</v>
      </c>
      <c r="AT136" s="163" t="s">
        <v>77</v>
      </c>
      <c r="AU136" s="163" t="s">
        <v>85</v>
      </c>
      <c r="AY136" s="162" t="s">
        <v>188</v>
      </c>
      <c r="BK136" s="164">
        <f>BK137+BK141+BK147+BK165+BK170+BK181</f>
        <v>0</v>
      </c>
    </row>
    <row r="137" spans="2:65" s="10" customFormat="1" ht="14.75" customHeight="1" x14ac:dyDescent="0.15">
      <c r="B137" s="155"/>
      <c r="C137" s="156"/>
      <c r="D137" s="165" t="s">
        <v>1138</v>
      </c>
      <c r="E137" s="165"/>
      <c r="F137" s="165"/>
      <c r="G137" s="165"/>
      <c r="H137" s="165"/>
      <c r="I137" s="165"/>
      <c r="J137" s="165"/>
      <c r="K137" s="165"/>
      <c r="L137" s="165"/>
      <c r="M137" s="165"/>
      <c r="N137" s="263">
        <f>BK137</f>
        <v>0</v>
      </c>
      <c r="O137" s="264"/>
      <c r="P137" s="264"/>
      <c r="Q137" s="264"/>
      <c r="R137" s="158"/>
      <c r="T137" s="159"/>
      <c r="U137" s="156"/>
      <c r="V137" s="156"/>
      <c r="W137" s="160">
        <f>SUM(W138:W140)</f>
        <v>0</v>
      </c>
      <c r="X137" s="156"/>
      <c r="Y137" s="160">
        <f>SUM(Y138:Y140)</f>
        <v>0.124</v>
      </c>
      <c r="Z137" s="156"/>
      <c r="AA137" s="161">
        <f>SUM(AA138:AA140)</f>
        <v>0</v>
      </c>
      <c r="AR137" s="162" t="s">
        <v>90</v>
      </c>
      <c r="AT137" s="163" t="s">
        <v>77</v>
      </c>
      <c r="AU137" s="163" t="s">
        <v>90</v>
      </c>
      <c r="AY137" s="162" t="s">
        <v>188</v>
      </c>
      <c r="BK137" s="164">
        <f>SUM(BK138:BK140)</f>
        <v>0</v>
      </c>
    </row>
    <row r="138" spans="2:65" s="1" customFormat="1" ht="25.5" customHeight="1" x14ac:dyDescent="0.15">
      <c r="B138" s="137"/>
      <c r="C138" s="166" t="s">
        <v>200</v>
      </c>
      <c r="D138" s="166" t="s">
        <v>189</v>
      </c>
      <c r="E138" s="167" t="s">
        <v>1160</v>
      </c>
      <c r="F138" s="255" t="s">
        <v>1161</v>
      </c>
      <c r="G138" s="255"/>
      <c r="H138" s="255"/>
      <c r="I138" s="255"/>
      <c r="J138" s="168" t="s">
        <v>210</v>
      </c>
      <c r="K138" s="169">
        <v>1</v>
      </c>
      <c r="L138" s="256">
        <v>0</v>
      </c>
      <c r="M138" s="256"/>
      <c r="N138" s="257">
        <f>ROUND(L138*K138,3)</f>
        <v>0</v>
      </c>
      <c r="O138" s="257"/>
      <c r="P138" s="257"/>
      <c r="Q138" s="257"/>
      <c r="R138" s="140"/>
      <c r="T138" s="171" t="s">
        <v>5</v>
      </c>
      <c r="U138" s="44" t="s">
        <v>45</v>
      </c>
      <c r="V138" s="36"/>
      <c r="W138" s="172">
        <f>V138*K138</f>
        <v>0</v>
      </c>
      <c r="X138" s="172">
        <v>0</v>
      </c>
      <c r="Y138" s="172">
        <f>X138*K138</f>
        <v>0</v>
      </c>
      <c r="Z138" s="172">
        <v>0</v>
      </c>
      <c r="AA138" s="173">
        <f>Z138*K138</f>
        <v>0</v>
      </c>
      <c r="AR138" s="19" t="s">
        <v>248</v>
      </c>
      <c r="AT138" s="19" t="s">
        <v>189</v>
      </c>
      <c r="AU138" s="19" t="s">
        <v>106</v>
      </c>
      <c r="AY138" s="19" t="s">
        <v>188</v>
      </c>
      <c r="BE138" s="114">
        <f>IF(U138="základná",N138,0)</f>
        <v>0</v>
      </c>
      <c r="BF138" s="114">
        <f>IF(U138="znížená",N138,0)</f>
        <v>0</v>
      </c>
      <c r="BG138" s="114">
        <f>IF(U138="zákl. prenesená",N138,0)</f>
        <v>0</v>
      </c>
      <c r="BH138" s="114">
        <f>IF(U138="zníž. prenesená",N138,0)</f>
        <v>0</v>
      </c>
      <c r="BI138" s="114">
        <f>IF(U138="nulová",N138,0)</f>
        <v>0</v>
      </c>
      <c r="BJ138" s="19" t="s">
        <v>90</v>
      </c>
      <c r="BK138" s="174">
        <f>ROUND(L138*K138,3)</f>
        <v>0</v>
      </c>
      <c r="BL138" s="19" t="s">
        <v>248</v>
      </c>
      <c r="BM138" s="19" t="s">
        <v>1162</v>
      </c>
    </row>
    <row r="139" spans="2:65" s="1" customFormat="1" ht="38.25" customHeight="1" x14ac:dyDescent="0.15">
      <c r="B139" s="137"/>
      <c r="C139" s="175" t="s">
        <v>212</v>
      </c>
      <c r="D139" s="175" t="s">
        <v>213</v>
      </c>
      <c r="E139" s="176" t="s">
        <v>1163</v>
      </c>
      <c r="F139" s="258" t="s">
        <v>1164</v>
      </c>
      <c r="G139" s="258"/>
      <c r="H139" s="258"/>
      <c r="I139" s="258"/>
      <c r="J139" s="177" t="s">
        <v>210</v>
      </c>
      <c r="K139" s="178">
        <v>1</v>
      </c>
      <c r="L139" s="259">
        <v>0</v>
      </c>
      <c r="M139" s="259"/>
      <c r="N139" s="260">
        <f>ROUND(L139*K139,3)</f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>V139*K139</f>
        <v>0</v>
      </c>
      <c r="X139" s="172">
        <v>0.124</v>
      </c>
      <c r="Y139" s="172">
        <f>X139*K139</f>
        <v>0.124</v>
      </c>
      <c r="Z139" s="172">
        <v>0</v>
      </c>
      <c r="AA139" s="173">
        <f>Z139*K139</f>
        <v>0</v>
      </c>
      <c r="AR139" s="19" t="s">
        <v>311</v>
      </c>
      <c r="AT139" s="19" t="s">
        <v>213</v>
      </c>
      <c r="AU139" s="19" t="s">
        <v>106</v>
      </c>
      <c r="AY139" s="19" t="s">
        <v>188</v>
      </c>
      <c r="BE139" s="114">
        <f>IF(U139="základná",N139,0)</f>
        <v>0</v>
      </c>
      <c r="BF139" s="114">
        <f>IF(U139="znížená",N139,0)</f>
        <v>0</v>
      </c>
      <c r="BG139" s="114">
        <f>IF(U139="zákl. prenesená",N139,0)</f>
        <v>0</v>
      </c>
      <c r="BH139" s="114">
        <f>IF(U139="zníž. prenesená",N139,0)</f>
        <v>0</v>
      </c>
      <c r="BI139" s="114">
        <f>IF(U139="nulová",N139,0)</f>
        <v>0</v>
      </c>
      <c r="BJ139" s="19" t="s">
        <v>90</v>
      </c>
      <c r="BK139" s="174">
        <f>ROUND(L139*K139,3)</f>
        <v>0</v>
      </c>
      <c r="BL139" s="19" t="s">
        <v>248</v>
      </c>
      <c r="BM139" s="19" t="s">
        <v>1165</v>
      </c>
    </row>
    <row r="140" spans="2:65" s="1" customFormat="1" ht="25.5" customHeight="1" x14ac:dyDescent="0.15">
      <c r="B140" s="137"/>
      <c r="C140" s="166" t="s">
        <v>216</v>
      </c>
      <c r="D140" s="166" t="s">
        <v>189</v>
      </c>
      <c r="E140" s="167" t="s">
        <v>1166</v>
      </c>
      <c r="F140" s="255" t="s">
        <v>1167</v>
      </c>
      <c r="G140" s="255"/>
      <c r="H140" s="255"/>
      <c r="I140" s="255"/>
      <c r="J140" s="168" t="s">
        <v>235</v>
      </c>
      <c r="K140" s="169">
        <v>0.124</v>
      </c>
      <c r="L140" s="256">
        <v>0</v>
      </c>
      <c r="M140" s="256"/>
      <c r="N140" s="257">
        <f>ROUND(L140*K140,3)</f>
        <v>0</v>
      </c>
      <c r="O140" s="257"/>
      <c r="P140" s="257"/>
      <c r="Q140" s="257"/>
      <c r="R140" s="140"/>
      <c r="T140" s="171" t="s">
        <v>5</v>
      </c>
      <c r="U140" s="44" t="s">
        <v>45</v>
      </c>
      <c r="V140" s="36"/>
      <c r="W140" s="172">
        <f>V140*K140</f>
        <v>0</v>
      </c>
      <c r="X140" s="172">
        <v>0</v>
      </c>
      <c r="Y140" s="172">
        <f>X140*K140</f>
        <v>0</v>
      </c>
      <c r="Z140" s="172">
        <v>0</v>
      </c>
      <c r="AA140" s="173">
        <f>Z140*K140</f>
        <v>0</v>
      </c>
      <c r="AR140" s="19" t="s">
        <v>248</v>
      </c>
      <c r="AT140" s="19" t="s">
        <v>189</v>
      </c>
      <c r="AU140" s="19" t="s">
        <v>106</v>
      </c>
      <c r="AY140" s="19" t="s">
        <v>188</v>
      </c>
      <c r="BE140" s="114">
        <f>IF(U140="základná",N140,0)</f>
        <v>0</v>
      </c>
      <c r="BF140" s="114">
        <f>IF(U140="znížená",N140,0)</f>
        <v>0</v>
      </c>
      <c r="BG140" s="114">
        <f>IF(U140="zákl. prenesená",N140,0)</f>
        <v>0</v>
      </c>
      <c r="BH140" s="114">
        <f>IF(U140="zníž. prenesená",N140,0)</f>
        <v>0</v>
      </c>
      <c r="BI140" s="114">
        <f>IF(U140="nulová",N140,0)</f>
        <v>0</v>
      </c>
      <c r="BJ140" s="19" t="s">
        <v>90</v>
      </c>
      <c r="BK140" s="174">
        <f>ROUND(L140*K140,3)</f>
        <v>0</v>
      </c>
      <c r="BL140" s="19" t="s">
        <v>248</v>
      </c>
      <c r="BM140" s="19" t="s">
        <v>1168</v>
      </c>
    </row>
    <row r="141" spans="2:65" s="10" customFormat="1" ht="22.25" customHeight="1" x14ac:dyDescent="0.15">
      <c r="B141" s="155"/>
      <c r="C141" s="156"/>
      <c r="D141" s="165" t="s">
        <v>1139</v>
      </c>
      <c r="E141" s="165"/>
      <c r="F141" s="165"/>
      <c r="G141" s="165"/>
      <c r="H141" s="165"/>
      <c r="I141" s="165"/>
      <c r="J141" s="165"/>
      <c r="K141" s="165"/>
      <c r="L141" s="165"/>
      <c r="M141" s="165"/>
      <c r="N141" s="267">
        <f>BK141</f>
        <v>0</v>
      </c>
      <c r="O141" s="268"/>
      <c r="P141" s="268"/>
      <c r="Q141" s="268"/>
      <c r="R141" s="158"/>
      <c r="T141" s="159"/>
      <c r="U141" s="156"/>
      <c r="V141" s="156"/>
      <c r="W141" s="160">
        <f>SUM(W142:W146)</f>
        <v>0</v>
      </c>
      <c r="X141" s="156"/>
      <c r="Y141" s="160">
        <f>SUM(Y142:Y146)</f>
        <v>1.3441999999999999E-2</v>
      </c>
      <c r="Z141" s="156"/>
      <c r="AA141" s="161">
        <f>SUM(AA142:AA146)</f>
        <v>0</v>
      </c>
      <c r="AR141" s="162" t="s">
        <v>90</v>
      </c>
      <c r="AT141" s="163" t="s">
        <v>77</v>
      </c>
      <c r="AU141" s="163" t="s">
        <v>90</v>
      </c>
      <c r="AY141" s="162" t="s">
        <v>188</v>
      </c>
      <c r="BK141" s="164">
        <f>SUM(BK142:BK146)</f>
        <v>0</v>
      </c>
    </row>
    <row r="142" spans="2:65" s="1" customFormat="1" ht="38.25" customHeight="1" x14ac:dyDescent="0.15">
      <c r="B142" s="137"/>
      <c r="C142" s="166" t="s">
        <v>222</v>
      </c>
      <c r="D142" s="166" t="s">
        <v>189</v>
      </c>
      <c r="E142" s="167" t="s">
        <v>1169</v>
      </c>
      <c r="F142" s="255" t="s">
        <v>1170</v>
      </c>
      <c r="G142" s="255"/>
      <c r="H142" s="255"/>
      <c r="I142" s="255"/>
      <c r="J142" s="168" t="s">
        <v>210</v>
      </c>
      <c r="K142" s="169">
        <v>1</v>
      </c>
      <c r="L142" s="256">
        <v>0</v>
      </c>
      <c r="M142" s="256"/>
      <c r="N142" s="257">
        <f>ROUND(L142*K142,3)</f>
        <v>0</v>
      </c>
      <c r="O142" s="257"/>
      <c r="P142" s="257"/>
      <c r="Q142" s="257"/>
      <c r="R142" s="140"/>
      <c r="T142" s="171" t="s">
        <v>5</v>
      </c>
      <c r="U142" s="44" t="s">
        <v>45</v>
      </c>
      <c r="V142" s="36"/>
      <c r="W142" s="172">
        <f>V142*K142</f>
        <v>0</v>
      </c>
      <c r="X142" s="172">
        <v>1.142E-2</v>
      </c>
      <c r="Y142" s="172">
        <f>X142*K142</f>
        <v>1.142E-2</v>
      </c>
      <c r="Z142" s="172">
        <v>0</v>
      </c>
      <c r="AA142" s="173">
        <f>Z142*K142</f>
        <v>0</v>
      </c>
      <c r="AR142" s="19" t="s">
        <v>248</v>
      </c>
      <c r="AT142" s="19" t="s">
        <v>189</v>
      </c>
      <c r="AU142" s="19" t="s">
        <v>106</v>
      </c>
      <c r="AY142" s="19" t="s">
        <v>188</v>
      </c>
      <c r="BE142" s="114">
        <f>IF(U142="základná",N142,0)</f>
        <v>0</v>
      </c>
      <c r="BF142" s="114">
        <f>IF(U142="znížená",N142,0)</f>
        <v>0</v>
      </c>
      <c r="BG142" s="114">
        <f>IF(U142="zákl. prenesená",N142,0)</f>
        <v>0</v>
      </c>
      <c r="BH142" s="114">
        <f>IF(U142="zníž. prenesená",N142,0)</f>
        <v>0</v>
      </c>
      <c r="BI142" s="114">
        <f>IF(U142="nulová",N142,0)</f>
        <v>0</v>
      </c>
      <c r="BJ142" s="19" t="s">
        <v>90</v>
      </c>
      <c r="BK142" s="174">
        <f>ROUND(L142*K142,3)</f>
        <v>0</v>
      </c>
      <c r="BL142" s="19" t="s">
        <v>248</v>
      </c>
      <c r="BM142" s="19" t="s">
        <v>1171</v>
      </c>
    </row>
    <row r="143" spans="2:65" s="1" customFormat="1" ht="38.25" customHeight="1" x14ac:dyDescent="0.15">
      <c r="B143" s="137"/>
      <c r="C143" s="175" t="s">
        <v>207</v>
      </c>
      <c r="D143" s="175" t="s">
        <v>213</v>
      </c>
      <c r="E143" s="176" t="s">
        <v>1172</v>
      </c>
      <c r="F143" s="258" t="s">
        <v>1173</v>
      </c>
      <c r="G143" s="258"/>
      <c r="H143" s="258"/>
      <c r="I143" s="258"/>
      <c r="J143" s="177" t="s">
        <v>210</v>
      </c>
      <c r="K143" s="178">
        <v>1</v>
      </c>
      <c r="L143" s="259">
        <v>0</v>
      </c>
      <c r="M143" s="259"/>
      <c r="N143" s="260">
        <f>ROUND(L143*K143,3)</f>
        <v>0</v>
      </c>
      <c r="O143" s="257"/>
      <c r="P143" s="257"/>
      <c r="Q143" s="257"/>
      <c r="R143" s="140"/>
      <c r="T143" s="171" t="s">
        <v>5</v>
      </c>
      <c r="U143" s="44" t="s">
        <v>45</v>
      </c>
      <c r="V143" s="36"/>
      <c r="W143" s="172">
        <f>V143*K143</f>
        <v>0</v>
      </c>
      <c r="X143" s="172">
        <v>1.12E-4</v>
      </c>
      <c r="Y143" s="172">
        <f>X143*K143</f>
        <v>1.12E-4</v>
      </c>
      <c r="Z143" s="172">
        <v>0</v>
      </c>
      <c r="AA143" s="173">
        <f>Z143*K143</f>
        <v>0</v>
      </c>
      <c r="AR143" s="19" t="s">
        <v>311</v>
      </c>
      <c r="AT143" s="19" t="s">
        <v>213</v>
      </c>
      <c r="AU143" s="19" t="s">
        <v>106</v>
      </c>
      <c r="AY143" s="19" t="s">
        <v>188</v>
      </c>
      <c r="BE143" s="114">
        <f>IF(U143="základná",N143,0)</f>
        <v>0</v>
      </c>
      <c r="BF143" s="114">
        <f>IF(U143="znížená",N143,0)</f>
        <v>0</v>
      </c>
      <c r="BG143" s="114">
        <f>IF(U143="zákl. prenesená",N143,0)</f>
        <v>0</v>
      </c>
      <c r="BH143" s="114">
        <f>IF(U143="zníž. prenesená",N143,0)</f>
        <v>0</v>
      </c>
      <c r="BI143" s="114">
        <f>IF(U143="nulová",N143,0)</f>
        <v>0</v>
      </c>
      <c r="BJ143" s="19" t="s">
        <v>90</v>
      </c>
      <c r="BK143" s="174">
        <f>ROUND(L143*K143,3)</f>
        <v>0</v>
      </c>
      <c r="BL143" s="19" t="s">
        <v>248</v>
      </c>
      <c r="BM143" s="19" t="s">
        <v>1174</v>
      </c>
    </row>
    <row r="144" spans="2:65" s="1" customFormat="1" ht="25.5" customHeight="1" x14ac:dyDescent="0.15">
      <c r="B144" s="137"/>
      <c r="C144" s="166" t="s">
        <v>229</v>
      </c>
      <c r="D144" s="166" t="s">
        <v>189</v>
      </c>
      <c r="E144" s="167" t="s">
        <v>1175</v>
      </c>
      <c r="F144" s="255" t="s">
        <v>1176</v>
      </c>
      <c r="G144" s="255"/>
      <c r="H144" s="255"/>
      <c r="I144" s="255"/>
      <c r="J144" s="168" t="s">
        <v>210</v>
      </c>
      <c r="K144" s="169">
        <v>1</v>
      </c>
      <c r="L144" s="256">
        <v>0</v>
      </c>
      <c r="M144" s="256"/>
      <c r="N144" s="257">
        <f>ROUND(L144*K144,3)</f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>V144*K144</f>
        <v>0</v>
      </c>
      <c r="X144" s="172">
        <v>3.0000000000000001E-5</v>
      </c>
      <c r="Y144" s="172">
        <f>X144*K144</f>
        <v>3.0000000000000001E-5</v>
      </c>
      <c r="Z144" s="172">
        <v>0</v>
      </c>
      <c r="AA144" s="173">
        <f>Z144*K144</f>
        <v>0</v>
      </c>
      <c r="AR144" s="19" t="s">
        <v>248</v>
      </c>
      <c r="AT144" s="19" t="s">
        <v>189</v>
      </c>
      <c r="AU144" s="19" t="s">
        <v>106</v>
      </c>
      <c r="AY144" s="19" t="s">
        <v>188</v>
      </c>
      <c r="BE144" s="114">
        <f>IF(U144="základná",N144,0)</f>
        <v>0</v>
      </c>
      <c r="BF144" s="114">
        <f>IF(U144="znížená",N144,0)</f>
        <v>0</v>
      </c>
      <c r="BG144" s="114">
        <f>IF(U144="zákl. prenesená",N144,0)</f>
        <v>0</v>
      </c>
      <c r="BH144" s="114">
        <f>IF(U144="zníž. prenesená",N144,0)</f>
        <v>0</v>
      </c>
      <c r="BI144" s="114">
        <f>IF(U144="nulová",N144,0)</f>
        <v>0</v>
      </c>
      <c r="BJ144" s="19" t="s">
        <v>90</v>
      </c>
      <c r="BK144" s="174">
        <f>ROUND(L144*K144,3)</f>
        <v>0</v>
      </c>
      <c r="BL144" s="19" t="s">
        <v>248</v>
      </c>
      <c r="BM144" s="19" t="s">
        <v>1177</v>
      </c>
    </row>
    <row r="145" spans="2:65" s="1" customFormat="1" ht="25.5" customHeight="1" x14ac:dyDescent="0.15">
      <c r="B145" s="137"/>
      <c r="C145" s="175" t="s">
        <v>211</v>
      </c>
      <c r="D145" s="175" t="s">
        <v>213</v>
      </c>
      <c r="E145" s="176" t="s">
        <v>1178</v>
      </c>
      <c r="F145" s="258" t="s">
        <v>1179</v>
      </c>
      <c r="G145" s="258"/>
      <c r="H145" s="258"/>
      <c r="I145" s="258"/>
      <c r="J145" s="177" t="s">
        <v>210</v>
      </c>
      <c r="K145" s="178">
        <v>1</v>
      </c>
      <c r="L145" s="259">
        <v>0</v>
      </c>
      <c r="M145" s="259"/>
      <c r="N145" s="260">
        <f>ROUND(L145*K145,3)</f>
        <v>0</v>
      </c>
      <c r="O145" s="257"/>
      <c r="P145" s="257"/>
      <c r="Q145" s="257"/>
      <c r="R145" s="140"/>
      <c r="T145" s="171" t="s">
        <v>5</v>
      </c>
      <c r="U145" s="44" t="s">
        <v>45</v>
      </c>
      <c r="V145" s="36"/>
      <c r="W145" s="172">
        <f>V145*K145</f>
        <v>0</v>
      </c>
      <c r="X145" s="172">
        <v>1.8799999999999999E-3</v>
      </c>
      <c r="Y145" s="172">
        <f>X145*K145</f>
        <v>1.8799999999999999E-3</v>
      </c>
      <c r="Z145" s="172">
        <v>0</v>
      </c>
      <c r="AA145" s="173">
        <f>Z145*K145</f>
        <v>0</v>
      </c>
      <c r="AR145" s="19" t="s">
        <v>311</v>
      </c>
      <c r="AT145" s="19" t="s">
        <v>213</v>
      </c>
      <c r="AU145" s="19" t="s">
        <v>106</v>
      </c>
      <c r="AY145" s="19" t="s">
        <v>188</v>
      </c>
      <c r="BE145" s="114">
        <f>IF(U145="základná",N145,0)</f>
        <v>0</v>
      </c>
      <c r="BF145" s="114">
        <f>IF(U145="znížená",N145,0)</f>
        <v>0</v>
      </c>
      <c r="BG145" s="114">
        <f>IF(U145="zákl. prenesená",N145,0)</f>
        <v>0</v>
      </c>
      <c r="BH145" s="114">
        <f>IF(U145="zníž. prenesená",N145,0)</f>
        <v>0</v>
      </c>
      <c r="BI145" s="114">
        <f>IF(U145="nulová",N145,0)</f>
        <v>0</v>
      </c>
      <c r="BJ145" s="19" t="s">
        <v>90</v>
      </c>
      <c r="BK145" s="174">
        <f>ROUND(L145*K145,3)</f>
        <v>0</v>
      </c>
      <c r="BL145" s="19" t="s">
        <v>248</v>
      </c>
      <c r="BM145" s="19" t="s">
        <v>1180</v>
      </c>
    </row>
    <row r="146" spans="2:65" s="1" customFormat="1" ht="25.5" customHeight="1" x14ac:dyDescent="0.15">
      <c r="B146" s="137"/>
      <c r="C146" s="166" t="s">
        <v>237</v>
      </c>
      <c r="D146" s="166" t="s">
        <v>189</v>
      </c>
      <c r="E146" s="167" t="s">
        <v>1181</v>
      </c>
      <c r="F146" s="255" t="s">
        <v>1182</v>
      </c>
      <c r="G146" s="255"/>
      <c r="H146" s="255"/>
      <c r="I146" s="255"/>
      <c r="J146" s="168" t="s">
        <v>235</v>
      </c>
      <c r="K146" s="169">
        <v>1.2999999999999999E-2</v>
      </c>
      <c r="L146" s="256">
        <v>0</v>
      </c>
      <c r="M146" s="256"/>
      <c r="N146" s="257">
        <f>ROUND(L146*K146,3)</f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>V146*K146</f>
        <v>0</v>
      </c>
      <c r="X146" s="172">
        <v>0</v>
      </c>
      <c r="Y146" s="172">
        <f>X146*K146</f>
        <v>0</v>
      </c>
      <c r="Z146" s="172">
        <v>0</v>
      </c>
      <c r="AA146" s="173">
        <f>Z146*K146</f>
        <v>0</v>
      </c>
      <c r="AR146" s="19" t="s">
        <v>248</v>
      </c>
      <c r="AT146" s="19" t="s">
        <v>189</v>
      </c>
      <c r="AU146" s="19" t="s">
        <v>106</v>
      </c>
      <c r="AY146" s="19" t="s">
        <v>188</v>
      </c>
      <c r="BE146" s="114">
        <f>IF(U146="základná",N146,0)</f>
        <v>0</v>
      </c>
      <c r="BF146" s="114">
        <f>IF(U146="znížená",N146,0)</f>
        <v>0</v>
      </c>
      <c r="BG146" s="114">
        <f>IF(U146="zákl. prenesená",N146,0)</f>
        <v>0</v>
      </c>
      <c r="BH146" s="114">
        <f>IF(U146="zníž. prenesená",N146,0)</f>
        <v>0</v>
      </c>
      <c r="BI146" s="114">
        <f>IF(U146="nulová",N146,0)</f>
        <v>0</v>
      </c>
      <c r="BJ146" s="19" t="s">
        <v>90</v>
      </c>
      <c r="BK146" s="174">
        <f>ROUND(L146*K146,3)</f>
        <v>0</v>
      </c>
      <c r="BL146" s="19" t="s">
        <v>248</v>
      </c>
      <c r="BM146" s="19" t="s">
        <v>1183</v>
      </c>
    </row>
    <row r="147" spans="2:65" s="10" customFormat="1" ht="22.25" customHeight="1" x14ac:dyDescent="0.15">
      <c r="B147" s="155"/>
      <c r="C147" s="156"/>
      <c r="D147" s="165" t="s">
        <v>1140</v>
      </c>
      <c r="E147" s="165"/>
      <c r="F147" s="165"/>
      <c r="G147" s="165"/>
      <c r="H147" s="165"/>
      <c r="I147" s="165"/>
      <c r="J147" s="165"/>
      <c r="K147" s="165"/>
      <c r="L147" s="165"/>
      <c r="M147" s="165"/>
      <c r="N147" s="267">
        <f>BK147</f>
        <v>0</v>
      </c>
      <c r="O147" s="268"/>
      <c r="P147" s="268"/>
      <c r="Q147" s="268"/>
      <c r="R147" s="158"/>
      <c r="T147" s="159"/>
      <c r="U147" s="156"/>
      <c r="V147" s="156"/>
      <c r="W147" s="160">
        <f>SUM(W148:W164)</f>
        <v>0</v>
      </c>
      <c r="X147" s="156"/>
      <c r="Y147" s="160">
        <f>SUM(Y148:Y164)</f>
        <v>4.1970000000000007E-2</v>
      </c>
      <c r="Z147" s="156"/>
      <c r="AA147" s="161">
        <f>SUM(AA148:AA164)</f>
        <v>0</v>
      </c>
      <c r="AR147" s="162" t="s">
        <v>90</v>
      </c>
      <c r="AT147" s="163" t="s">
        <v>77</v>
      </c>
      <c r="AU147" s="163" t="s">
        <v>90</v>
      </c>
      <c r="AY147" s="162" t="s">
        <v>188</v>
      </c>
      <c r="BK147" s="164">
        <f>SUM(BK148:BK164)</f>
        <v>0</v>
      </c>
    </row>
    <row r="148" spans="2:65" s="1" customFormat="1" ht="25.5" customHeight="1" x14ac:dyDescent="0.15">
      <c r="B148" s="137"/>
      <c r="C148" s="166" t="s">
        <v>217</v>
      </c>
      <c r="D148" s="166" t="s">
        <v>189</v>
      </c>
      <c r="E148" s="167" t="s">
        <v>1184</v>
      </c>
      <c r="F148" s="255" t="s">
        <v>895</v>
      </c>
      <c r="G148" s="255"/>
      <c r="H148" s="255"/>
      <c r="I148" s="255"/>
      <c r="J148" s="168" t="s">
        <v>362</v>
      </c>
      <c r="K148" s="169">
        <v>78</v>
      </c>
      <c r="L148" s="256">
        <v>0</v>
      </c>
      <c r="M148" s="256"/>
      <c r="N148" s="257">
        <f t="shared" ref="N148:N164" si="5">ROUND(L148*K148,3)</f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ref="W148:W164" si="6">V148*K148</f>
        <v>0</v>
      </c>
      <c r="X148" s="172">
        <v>5.0000000000000002E-5</v>
      </c>
      <c r="Y148" s="172">
        <f t="shared" ref="Y148:Y164" si="7">X148*K148</f>
        <v>3.9000000000000003E-3</v>
      </c>
      <c r="Z148" s="172">
        <v>0</v>
      </c>
      <c r="AA148" s="173">
        <f t="shared" ref="AA148:AA164" si="8">Z148*K148</f>
        <v>0</v>
      </c>
      <c r="AR148" s="19" t="s">
        <v>248</v>
      </c>
      <c r="AT148" s="19" t="s">
        <v>189</v>
      </c>
      <c r="AU148" s="19" t="s">
        <v>106</v>
      </c>
      <c r="AY148" s="19" t="s">
        <v>188</v>
      </c>
      <c r="BE148" s="114">
        <f t="shared" ref="BE148:BE164" si="9">IF(U148="základná",N148,0)</f>
        <v>0</v>
      </c>
      <c r="BF148" s="114">
        <f t="shared" ref="BF148:BF164" si="10">IF(U148="znížená",N148,0)</f>
        <v>0</v>
      </c>
      <c r="BG148" s="114">
        <f t="shared" ref="BG148:BG164" si="11">IF(U148="zákl. prenesená",N148,0)</f>
        <v>0</v>
      </c>
      <c r="BH148" s="114">
        <f t="shared" ref="BH148:BH164" si="12">IF(U148="zníž. prenesená",N148,0)</f>
        <v>0</v>
      </c>
      <c r="BI148" s="114">
        <f t="shared" ref="BI148:BI164" si="13">IF(U148="nulová",N148,0)</f>
        <v>0</v>
      </c>
      <c r="BJ148" s="19" t="s">
        <v>90</v>
      </c>
      <c r="BK148" s="174">
        <f t="shared" ref="BK148:BK164" si="14">ROUND(L148*K148,3)</f>
        <v>0</v>
      </c>
      <c r="BL148" s="19" t="s">
        <v>248</v>
      </c>
      <c r="BM148" s="19" t="s">
        <v>1185</v>
      </c>
    </row>
    <row r="149" spans="2:65" s="1" customFormat="1" ht="25.5" customHeight="1" x14ac:dyDescent="0.15">
      <c r="B149" s="137"/>
      <c r="C149" s="175" t="s">
        <v>244</v>
      </c>
      <c r="D149" s="175" t="s">
        <v>213</v>
      </c>
      <c r="E149" s="176" t="s">
        <v>897</v>
      </c>
      <c r="F149" s="258" t="s">
        <v>898</v>
      </c>
      <c r="G149" s="258"/>
      <c r="H149" s="258"/>
      <c r="I149" s="258"/>
      <c r="J149" s="177" t="s">
        <v>362</v>
      </c>
      <c r="K149" s="178">
        <v>78</v>
      </c>
      <c r="L149" s="259">
        <v>0</v>
      </c>
      <c r="M149" s="259"/>
      <c r="N149" s="260">
        <f t="shared" si="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6"/>
        <v>0</v>
      </c>
      <c r="X149" s="172">
        <v>1.2E-4</v>
      </c>
      <c r="Y149" s="172">
        <f t="shared" si="7"/>
        <v>9.3600000000000003E-3</v>
      </c>
      <c r="Z149" s="172">
        <v>0</v>
      </c>
      <c r="AA149" s="173">
        <f t="shared" si="8"/>
        <v>0</v>
      </c>
      <c r="AR149" s="19" t="s">
        <v>311</v>
      </c>
      <c r="AT149" s="19" t="s">
        <v>213</v>
      </c>
      <c r="AU149" s="19" t="s">
        <v>106</v>
      </c>
      <c r="AY149" s="19" t="s">
        <v>188</v>
      </c>
      <c r="BE149" s="114">
        <f t="shared" si="9"/>
        <v>0</v>
      </c>
      <c r="BF149" s="114">
        <f t="shared" si="10"/>
        <v>0</v>
      </c>
      <c r="BG149" s="114">
        <f t="shared" si="11"/>
        <v>0</v>
      </c>
      <c r="BH149" s="114">
        <f t="shared" si="12"/>
        <v>0</v>
      </c>
      <c r="BI149" s="114">
        <f t="shared" si="13"/>
        <v>0</v>
      </c>
      <c r="BJ149" s="19" t="s">
        <v>90</v>
      </c>
      <c r="BK149" s="174">
        <f t="shared" si="14"/>
        <v>0</v>
      </c>
      <c r="BL149" s="19" t="s">
        <v>248</v>
      </c>
      <c r="BM149" s="19" t="s">
        <v>1186</v>
      </c>
    </row>
    <row r="150" spans="2:65" s="1" customFormat="1" ht="25.5" customHeight="1" x14ac:dyDescent="0.15">
      <c r="B150" s="137"/>
      <c r="C150" s="175" t="s">
        <v>248</v>
      </c>
      <c r="D150" s="175" t="s">
        <v>213</v>
      </c>
      <c r="E150" s="176" t="s">
        <v>900</v>
      </c>
      <c r="F150" s="258" t="s">
        <v>901</v>
      </c>
      <c r="G150" s="258"/>
      <c r="H150" s="258"/>
      <c r="I150" s="258"/>
      <c r="J150" s="177" t="s">
        <v>210</v>
      </c>
      <c r="K150" s="178">
        <v>78</v>
      </c>
      <c r="L150" s="259">
        <v>0</v>
      </c>
      <c r="M150" s="259"/>
      <c r="N150" s="260">
        <f t="shared" si="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6"/>
        <v>0</v>
      </c>
      <c r="X150" s="172">
        <v>6.0000000000000002E-5</v>
      </c>
      <c r="Y150" s="172">
        <f t="shared" si="7"/>
        <v>4.6800000000000001E-3</v>
      </c>
      <c r="Z150" s="172">
        <v>0</v>
      </c>
      <c r="AA150" s="173">
        <f t="shared" si="8"/>
        <v>0</v>
      </c>
      <c r="AR150" s="19" t="s">
        <v>311</v>
      </c>
      <c r="AT150" s="19" t="s">
        <v>213</v>
      </c>
      <c r="AU150" s="19" t="s">
        <v>106</v>
      </c>
      <c r="AY150" s="19" t="s">
        <v>188</v>
      </c>
      <c r="BE150" s="114">
        <f t="shared" si="9"/>
        <v>0</v>
      </c>
      <c r="BF150" s="114">
        <f t="shared" si="10"/>
        <v>0</v>
      </c>
      <c r="BG150" s="114">
        <f t="shared" si="11"/>
        <v>0</v>
      </c>
      <c r="BH150" s="114">
        <f t="shared" si="12"/>
        <v>0</v>
      </c>
      <c r="BI150" s="114">
        <f t="shared" si="13"/>
        <v>0</v>
      </c>
      <c r="BJ150" s="19" t="s">
        <v>90</v>
      </c>
      <c r="BK150" s="174">
        <f t="shared" si="14"/>
        <v>0</v>
      </c>
      <c r="BL150" s="19" t="s">
        <v>248</v>
      </c>
      <c r="BM150" s="19" t="s">
        <v>1187</v>
      </c>
    </row>
    <row r="151" spans="2:65" s="1" customFormat="1" ht="25.5" customHeight="1" x14ac:dyDescent="0.15">
      <c r="B151" s="137"/>
      <c r="C151" s="166" t="s">
        <v>252</v>
      </c>
      <c r="D151" s="166" t="s">
        <v>189</v>
      </c>
      <c r="E151" s="167" t="s">
        <v>1188</v>
      </c>
      <c r="F151" s="255" t="s">
        <v>904</v>
      </c>
      <c r="G151" s="255"/>
      <c r="H151" s="255"/>
      <c r="I151" s="255"/>
      <c r="J151" s="168" t="s">
        <v>362</v>
      </c>
      <c r="K151" s="169">
        <v>63</v>
      </c>
      <c r="L151" s="256">
        <v>0</v>
      </c>
      <c r="M151" s="256"/>
      <c r="N151" s="257">
        <f t="shared" si="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6"/>
        <v>0</v>
      </c>
      <c r="X151" s="172">
        <v>5.0000000000000002E-5</v>
      </c>
      <c r="Y151" s="172">
        <f t="shared" si="7"/>
        <v>3.15E-3</v>
      </c>
      <c r="Z151" s="172">
        <v>0</v>
      </c>
      <c r="AA151" s="173">
        <f t="shared" si="8"/>
        <v>0</v>
      </c>
      <c r="AR151" s="19" t="s">
        <v>248</v>
      </c>
      <c r="AT151" s="19" t="s">
        <v>189</v>
      </c>
      <c r="AU151" s="19" t="s">
        <v>106</v>
      </c>
      <c r="AY151" s="19" t="s">
        <v>188</v>
      </c>
      <c r="BE151" s="114">
        <f t="shared" si="9"/>
        <v>0</v>
      </c>
      <c r="BF151" s="114">
        <f t="shared" si="10"/>
        <v>0</v>
      </c>
      <c r="BG151" s="114">
        <f t="shared" si="11"/>
        <v>0</v>
      </c>
      <c r="BH151" s="114">
        <f t="shared" si="12"/>
        <v>0</v>
      </c>
      <c r="BI151" s="114">
        <f t="shared" si="13"/>
        <v>0</v>
      </c>
      <c r="BJ151" s="19" t="s">
        <v>90</v>
      </c>
      <c r="BK151" s="174">
        <f t="shared" si="14"/>
        <v>0</v>
      </c>
      <c r="BL151" s="19" t="s">
        <v>248</v>
      </c>
      <c r="BM151" s="19" t="s">
        <v>1189</v>
      </c>
    </row>
    <row r="152" spans="2:65" s="1" customFormat="1" ht="25.5" customHeight="1" x14ac:dyDescent="0.15">
      <c r="B152" s="137"/>
      <c r="C152" s="175" t="s">
        <v>256</v>
      </c>
      <c r="D152" s="175" t="s">
        <v>213</v>
      </c>
      <c r="E152" s="176" t="s">
        <v>906</v>
      </c>
      <c r="F152" s="258" t="s">
        <v>907</v>
      </c>
      <c r="G152" s="258"/>
      <c r="H152" s="258"/>
      <c r="I152" s="258"/>
      <c r="J152" s="177" t="s">
        <v>362</v>
      </c>
      <c r="K152" s="178">
        <v>63</v>
      </c>
      <c r="L152" s="259">
        <v>0</v>
      </c>
      <c r="M152" s="259"/>
      <c r="N152" s="260">
        <f t="shared" si="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6"/>
        <v>0</v>
      </c>
      <c r="X152" s="172">
        <v>1.6000000000000001E-4</v>
      </c>
      <c r="Y152" s="172">
        <f t="shared" si="7"/>
        <v>1.008E-2</v>
      </c>
      <c r="Z152" s="172">
        <v>0</v>
      </c>
      <c r="AA152" s="173">
        <f t="shared" si="8"/>
        <v>0</v>
      </c>
      <c r="AR152" s="19" t="s">
        <v>311</v>
      </c>
      <c r="AT152" s="19" t="s">
        <v>213</v>
      </c>
      <c r="AU152" s="19" t="s">
        <v>106</v>
      </c>
      <c r="AY152" s="19" t="s">
        <v>188</v>
      </c>
      <c r="BE152" s="114">
        <f t="shared" si="9"/>
        <v>0</v>
      </c>
      <c r="BF152" s="114">
        <f t="shared" si="10"/>
        <v>0</v>
      </c>
      <c r="BG152" s="114">
        <f t="shared" si="11"/>
        <v>0</v>
      </c>
      <c r="BH152" s="114">
        <f t="shared" si="12"/>
        <v>0</v>
      </c>
      <c r="BI152" s="114">
        <f t="shared" si="13"/>
        <v>0</v>
      </c>
      <c r="BJ152" s="19" t="s">
        <v>90</v>
      </c>
      <c r="BK152" s="174">
        <f t="shared" si="14"/>
        <v>0</v>
      </c>
      <c r="BL152" s="19" t="s">
        <v>248</v>
      </c>
      <c r="BM152" s="19" t="s">
        <v>1190</v>
      </c>
    </row>
    <row r="153" spans="2:65" s="1" customFormat="1" ht="25.5" customHeight="1" x14ac:dyDescent="0.15">
      <c r="B153" s="137"/>
      <c r="C153" s="175" t="s">
        <v>260</v>
      </c>
      <c r="D153" s="175" t="s">
        <v>213</v>
      </c>
      <c r="E153" s="176" t="s">
        <v>909</v>
      </c>
      <c r="F153" s="258" t="s">
        <v>910</v>
      </c>
      <c r="G153" s="258"/>
      <c r="H153" s="258"/>
      <c r="I153" s="258"/>
      <c r="J153" s="177" t="s">
        <v>210</v>
      </c>
      <c r="K153" s="178">
        <v>63</v>
      </c>
      <c r="L153" s="259">
        <v>0</v>
      </c>
      <c r="M153" s="259"/>
      <c r="N153" s="260">
        <f t="shared" si="5"/>
        <v>0</v>
      </c>
      <c r="O153" s="257"/>
      <c r="P153" s="257"/>
      <c r="Q153" s="257"/>
      <c r="R153" s="140"/>
      <c r="T153" s="171" t="s">
        <v>5</v>
      </c>
      <c r="U153" s="44" t="s">
        <v>45</v>
      </c>
      <c r="V153" s="36"/>
      <c r="W153" s="172">
        <f t="shared" si="6"/>
        <v>0</v>
      </c>
      <c r="X153" s="172">
        <v>8.0000000000000007E-5</v>
      </c>
      <c r="Y153" s="172">
        <f t="shared" si="7"/>
        <v>5.0400000000000002E-3</v>
      </c>
      <c r="Z153" s="172">
        <v>0</v>
      </c>
      <c r="AA153" s="173">
        <f t="shared" si="8"/>
        <v>0</v>
      </c>
      <c r="AR153" s="19" t="s">
        <v>311</v>
      </c>
      <c r="AT153" s="19" t="s">
        <v>213</v>
      </c>
      <c r="AU153" s="19" t="s">
        <v>106</v>
      </c>
      <c r="AY153" s="19" t="s">
        <v>188</v>
      </c>
      <c r="BE153" s="114">
        <f t="shared" si="9"/>
        <v>0</v>
      </c>
      <c r="BF153" s="114">
        <f t="shared" si="10"/>
        <v>0</v>
      </c>
      <c r="BG153" s="114">
        <f t="shared" si="11"/>
        <v>0</v>
      </c>
      <c r="BH153" s="114">
        <f t="shared" si="12"/>
        <v>0</v>
      </c>
      <c r="BI153" s="114">
        <f t="shared" si="13"/>
        <v>0</v>
      </c>
      <c r="BJ153" s="19" t="s">
        <v>90</v>
      </c>
      <c r="BK153" s="174">
        <f t="shared" si="14"/>
        <v>0</v>
      </c>
      <c r="BL153" s="19" t="s">
        <v>248</v>
      </c>
      <c r="BM153" s="19" t="s">
        <v>1191</v>
      </c>
    </row>
    <row r="154" spans="2:65" s="1" customFormat="1" ht="25.5" customHeight="1" x14ac:dyDescent="0.15">
      <c r="B154" s="137"/>
      <c r="C154" s="166" t="s">
        <v>10</v>
      </c>
      <c r="D154" s="166" t="s">
        <v>189</v>
      </c>
      <c r="E154" s="167" t="s">
        <v>1192</v>
      </c>
      <c r="F154" s="255" t="s">
        <v>928</v>
      </c>
      <c r="G154" s="255"/>
      <c r="H154" s="255"/>
      <c r="I154" s="255"/>
      <c r="J154" s="168" t="s">
        <v>210</v>
      </c>
      <c r="K154" s="169">
        <v>16</v>
      </c>
      <c r="L154" s="256">
        <v>0</v>
      </c>
      <c r="M154" s="256"/>
      <c r="N154" s="257">
        <f t="shared" si="5"/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si="6"/>
        <v>0</v>
      </c>
      <c r="X154" s="172">
        <v>0</v>
      </c>
      <c r="Y154" s="172">
        <f t="shared" si="7"/>
        <v>0</v>
      </c>
      <c r="Z154" s="172">
        <v>0</v>
      </c>
      <c r="AA154" s="173">
        <f t="shared" si="8"/>
        <v>0</v>
      </c>
      <c r="AR154" s="19" t="s">
        <v>248</v>
      </c>
      <c r="AT154" s="19" t="s">
        <v>189</v>
      </c>
      <c r="AU154" s="19" t="s">
        <v>106</v>
      </c>
      <c r="AY154" s="19" t="s">
        <v>188</v>
      </c>
      <c r="BE154" s="114">
        <f t="shared" si="9"/>
        <v>0</v>
      </c>
      <c r="BF154" s="114">
        <f t="shared" si="10"/>
        <v>0</v>
      </c>
      <c r="BG154" s="114">
        <f t="shared" si="11"/>
        <v>0</v>
      </c>
      <c r="BH154" s="114">
        <f t="shared" si="12"/>
        <v>0</v>
      </c>
      <c r="BI154" s="114">
        <f t="shared" si="13"/>
        <v>0</v>
      </c>
      <c r="BJ154" s="19" t="s">
        <v>90</v>
      </c>
      <c r="BK154" s="174">
        <f t="shared" si="14"/>
        <v>0</v>
      </c>
      <c r="BL154" s="19" t="s">
        <v>248</v>
      </c>
      <c r="BM154" s="19" t="s">
        <v>1193</v>
      </c>
    </row>
    <row r="155" spans="2:65" s="1" customFormat="1" ht="25.5" customHeight="1" x14ac:dyDescent="0.15">
      <c r="B155" s="137"/>
      <c r="C155" s="175" t="s">
        <v>267</v>
      </c>
      <c r="D155" s="175" t="s">
        <v>213</v>
      </c>
      <c r="E155" s="176" t="s">
        <v>930</v>
      </c>
      <c r="F155" s="258" t="s">
        <v>931</v>
      </c>
      <c r="G155" s="258"/>
      <c r="H155" s="258"/>
      <c r="I155" s="258"/>
      <c r="J155" s="177" t="s">
        <v>210</v>
      </c>
      <c r="K155" s="178">
        <v>16</v>
      </c>
      <c r="L155" s="259">
        <v>0</v>
      </c>
      <c r="M155" s="259"/>
      <c r="N155" s="260">
        <f t="shared" si="5"/>
        <v>0</v>
      </c>
      <c r="O155" s="257"/>
      <c r="P155" s="257"/>
      <c r="Q155" s="257"/>
      <c r="R155" s="140"/>
      <c r="T155" s="171" t="s">
        <v>5</v>
      </c>
      <c r="U155" s="44" t="s">
        <v>45</v>
      </c>
      <c r="V155" s="36"/>
      <c r="W155" s="172">
        <f t="shared" si="6"/>
        <v>0</v>
      </c>
      <c r="X155" s="172">
        <v>1.1E-4</v>
      </c>
      <c r="Y155" s="172">
        <f t="shared" si="7"/>
        <v>1.7600000000000001E-3</v>
      </c>
      <c r="Z155" s="172">
        <v>0</v>
      </c>
      <c r="AA155" s="173">
        <f t="shared" si="8"/>
        <v>0</v>
      </c>
      <c r="AR155" s="19" t="s">
        <v>311</v>
      </c>
      <c r="AT155" s="19" t="s">
        <v>213</v>
      </c>
      <c r="AU155" s="19" t="s">
        <v>106</v>
      </c>
      <c r="AY155" s="19" t="s">
        <v>188</v>
      </c>
      <c r="BE155" s="114">
        <f t="shared" si="9"/>
        <v>0</v>
      </c>
      <c r="BF155" s="114">
        <f t="shared" si="10"/>
        <v>0</v>
      </c>
      <c r="BG155" s="114">
        <f t="shared" si="11"/>
        <v>0</v>
      </c>
      <c r="BH155" s="114">
        <f t="shared" si="12"/>
        <v>0</v>
      </c>
      <c r="BI155" s="114">
        <f t="shared" si="13"/>
        <v>0</v>
      </c>
      <c r="BJ155" s="19" t="s">
        <v>90</v>
      </c>
      <c r="BK155" s="174">
        <f t="shared" si="14"/>
        <v>0</v>
      </c>
      <c r="BL155" s="19" t="s">
        <v>248</v>
      </c>
      <c r="BM155" s="19" t="s">
        <v>1194</v>
      </c>
    </row>
    <row r="156" spans="2:65" s="1" customFormat="1" ht="25.5" customHeight="1" x14ac:dyDescent="0.15">
      <c r="B156" s="137"/>
      <c r="C156" s="166" t="s">
        <v>271</v>
      </c>
      <c r="D156" s="166" t="s">
        <v>189</v>
      </c>
      <c r="E156" s="167" t="s">
        <v>1195</v>
      </c>
      <c r="F156" s="255" t="s">
        <v>940</v>
      </c>
      <c r="G156" s="255"/>
      <c r="H156" s="255"/>
      <c r="I156" s="255"/>
      <c r="J156" s="168" t="s">
        <v>210</v>
      </c>
      <c r="K156" s="169">
        <v>25</v>
      </c>
      <c r="L156" s="256">
        <v>0</v>
      </c>
      <c r="M156" s="256"/>
      <c r="N156" s="257">
        <f t="shared" si="5"/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 t="shared" si="6"/>
        <v>0</v>
      </c>
      <c r="X156" s="172">
        <v>0</v>
      </c>
      <c r="Y156" s="172">
        <f t="shared" si="7"/>
        <v>0</v>
      </c>
      <c r="Z156" s="172">
        <v>0</v>
      </c>
      <c r="AA156" s="173">
        <f t="shared" si="8"/>
        <v>0</v>
      </c>
      <c r="AR156" s="19" t="s">
        <v>248</v>
      </c>
      <c r="AT156" s="19" t="s">
        <v>189</v>
      </c>
      <c r="AU156" s="19" t="s">
        <v>106</v>
      </c>
      <c r="AY156" s="19" t="s">
        <v>188</v>
      </c>
      <c r="BE156" s="114">
        <f t="shared" si="9"/>
        <v>0</v>
      </c>
      <c r="BF156" s="114">
        <f t="shared" si="10"/>
        <v>0</v>
      </c>
      <c r="BG156" s="114">
        <f t="shared" si="11"/>
        <v>0</v>
      </c>
      <c r="BH156" s="114">
        <f t="shared" si="12"/>
        <v>0</v>
      </c>
      <c r="BI156" s="114">
        <f t="shared" si="13"/>
        <v>0</v>
      </c>
      <c r="BJ156" s="19" t="s">
        <v>90</v>
      </c>
      <c r="BK156" s="174">
        <f t="shared" si="14"/>
        <v>0</v>
      </c>
      <c r="BL156" s="19" t="s">
        <v>248</v>
      </c>
      <c r="BM156" s="19" t="s">
        <v>1196</v>
      </c>
    </row>
    <row r="157" spans="2:65" s="1" customFormat="1" ht="25.5" customHeight="1" x14ac:dyDescent="0.15">
      <c r="B157" s="137"/>
      <c r="C157" s="175" t="s">
        <v>275</v>
      </c>
      <c r="D157" s="175" t="s">
        <v>213</v>
      </c>
      <c r="E157" s="176" t="s">
        <v>942</v>
      </c>
      <c r="F157" s="258" t="s">
        <v>943</v>
      </c>
      <c r="G157" s="258"/>
      <c r="H157" s="258"/>
      <c r="I157" s="258"/>
      <c r="J157" s="177" t="s">
        <v>210</v>
      </c>
      <c r="K157" s="178">
        <v>25</v>
      </c>
      <c r="L157" s="259">
        <v>0</v>
      </c>
      <c r="M157" s="259"/>
      <c r="N157" s="260">
        <f t="shared" si="5"/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 t="shared" si="6"/>
        <v>0</v>
      </c>
      <c r="X157" s="172">
        <v>1.6000000000000001E-4</v>
      </c>
      <c r="Y157" s="172">
        <f t="shared" si="7"/>
        <v>4.0000000000000001E-3</v>
      </c>
      <c r="Z157" s="172">
        <v>0</v>
      </c>
      <c r="AA157" s="173">
        <f t="shared" si="8"/>
        <v>0</v>
      </c>
      <c r="AR157" s="19" t="s">
        <v>311</v>
      </c>
      <c r="AT157" s="19" t="s">
        <v>213</v>
      </c>
      <c r="AU157" s="19" t="s">
        <v>106</v>
      </c>
      <c r="AY157" s="19" t="s">
        <v>188</v>
      </c>
      <c r="BE157" s="114">
        <f t="shared" si="9"/>
        <v>0</v>
      </c>
      <c r="BF157" s="114">
        <f t="shared" si="10"/>
        <v>0</v>
      </c>
      <c r="BG157" s="114">
        <f t="shared" si="11"/>
        <v>0</v>
      </c>
      <c r="BH157" s="114">
        <f t="shared" si="12"/>
        <v>0</v>
      </c>
      <c r="BI157" s="114">
        <f t="shared" si="13"/>
        <v>0</v>
      </c>
      <c r="BJ157" s="19" t="s">
        <v>90</v>
      </c>
      <c r="BK157" s="174">
        <f t="shared" si="14"/>
        <v>0</v>
      </c>
      <c r="BL157" s="19" t="s">
        <v>248</v>
      </c>
      <c r="BM157" s="19" t="s">
        <v>1197</v>
      </c>
    </row>
    <row r="158" spans="2:65" s="1" customFormat="1" ht="25.5" customHeight="1" x14ac:dyDescent="0.15">
      <c r="B158" s="137"/>
      <c r="C158" s="175" t="s">
        <v>279</v>
      </c>
      <c r="D158" s="175" t="s">
        <v>213</v>
      </c>
      <c r="E158" s="176" t="s">
        <v>1198</v>
      </c>
      <c r="F158" s="258" t="s">
        <v>1199</v>
      </c>
      <c r="G158" s="258"/>
      <c r="H158" s="258"/>
      <c r="I158" s="258"/>
      <c r="J158" s="177" t="s">
        <v>210</v>
      </c>
      <c r="K158" s="178">
        <v>60</v>
      </c>
      <c r="L158" s="259">
        <v>0</v>
      </c>
      <c r="M158" s="259"/>
      <c r="N158" s="260">
        <f t="shared" si="5"/>
        <v>0</v>
      </c>
      <c r="O158" s="257"/>
      <c r="P158" s="257"/>
      <c r="Q158" s="257"/>
      <c r="R158" s="140"/>
      <c r="T158" s="171" t="s">
        <v>5</v>
      </c>
      <c r="U158" s="44" t="s">
        <v>45</v>
      </c>
      <c r="V158" s="36"/>
      <c r="W158" s="172">
        <f t="shared" si="6"/>
        <v>0</v>
      </c>
      <c r="X158" s="172">
        <v>0</v>
      </c>
      <c r="Y158" s="172">
        <f t="shared" si="7"/>
        <v>0</v>
      </c>
      <c r="Z158" s="172">
        <v>0</v>
      </c>
      <c r="AA158" s="173">
        <f t="shared" si="8"/>
        <v>0</v>
      </c>
      <c r="AR158" s="19" t="s">
        <v>311</v>
      </c>
      <c r="AT158" s="19" t="s">
        <v>213</v>
      </c>
      <c r="AU158" s="19" t="s">
        <v>106</v>
      </c>
      <c r="AY158" s="19" t="s">
        <v>188</v>
      </c>
      <c r="BE158" s="114">
        <f t="shared" si="9"/>
        <v>0</v>
      </c>
      <c r="BF158" s="114">
        <f t="shared" si="10"/>
        <v>0</v>
      </c>
      <c r="BG158" s="114">
        <f t="shared" si="11"/>
        <v>0</v>
      </c>
      <c r="BH158" s="114">
        <f t="shared" si="12"/>
        <v>0</v>
      </c>
      <c r="BI158" s="114">
        <f t="shared" si="13"/>
        <v>0</v>
      </c>
      <c r="BJ158" s="19" t="s">
        <v>90</v>
      </c>
      <c r="BK158" s="174">
        <f t="shared" si="14"/>
        <v>0</v>
      </c>
      <c r="BL158" s="19" t="s">
        <v>248</v>
      </c>
      <c r="BM158" s="19" t="s">
        <v>1200</v>
      </c>
    </row>
    <row r="159" spans="2:65" s="1" customFormat="1" ht="25.5" customHeight="1" x14ac:dyDescent="0.15">
      <c r="B159" s="137"/>
      <c r="C159" s="175" t="s">
        <v>283</v>
      </c>
      <c r="D159" s="175" t="s">
        <v>213</v>
      </c>
      <c r="E159" s="176" t="s">
        <v>1201</v>
      </c>
      <c r="F159" s="258" t="s">
        <v>1202</v>
      </c>
      <c r="G159" s="258"/>
      <c r="H159" s="258"/>
      <c r="I159" s="258"/>
      <c r="J159" s="177" t="s">
        <v>210</v>
      </c>
      <c r="K159" s="178">
        <v>60</v>
      </c>
      <c r="L159" s="259">
        <v>0</v>
      </c>
      <c r="M159" s="259"/>
      <c r="N159" s="260">
        <f t="shared" si="5"/>
        <v>0</v>
      </c>
      <c r="O159" s="257"/>
      <c r="P159" s="257"/>
      <c r="Q159" s="257"/>
      <c r="R159" s="140"/>
      <c r="T159" s="171" t="s">
        <v>5</v>
      </c>
      <c r="U159" s="44" t="s">
        <v>45</v>
      </c>
      <c r="V159" s="36"/>
      <c r="W159" s="172">
        <f t="shared" si="6"/>
        <v>0</v>
      </c>
      <c r="X159" s="172">
        <v>0</v>
      </c>
      <c r="Y159" s="172">
        <f t="shared" si="7"/>
        <v>0</v>
      </c>
      <c r="Z159" s="172">
        <v>0</v>
      </c>
      <c r="AA159" s="173">
        <f t="shared" si="8"/>
        <v>0</v>
      </c>
      <c r="AR159" s="19" t="s">
        <v>311</v>
      </c>
      <c r="AT159" s="19" t="s">
        <v>213</v>
      </c>
      <c r="AU159" s="19" t="s">
        <v>106</v>
      </c>
      <c r="AY159" s="19" t="s">
        <v>188</v>
      </c>
      <c r="BE159" s="114">
        <f t="shared" si="9"/>
        <v>0</v>
      </c>
      <c r="BF159" s="114">
        <f t="shared" si="10"/>
        <v>0</v>
      </c>
      <c r="BG159" s="114">
        <f t="shared" si="11"/>
        <v>0</v>
      </c>
      <c r="BH159" s="114">
        <f t="shared" si="12"/>
        <v>0</v>
      </c>
      <c r="BI159" s="114">
        <f t="shared" si="13"/>
        <v>0</v>
      </c>
      <c r="BJ159" s="19" t="s">
        <v>90</v>
      </c>
      <c r="BK159" s="174">
        <f t="shared" si="14"/>
        <v>0</v>
      </c>
      <c r="BL159" s="19" t="s">
        <v>248</v>
      </c>
      <c r="BM159" s="19" t="s">
        <v>1203</v>
      </c>
    </row>
    <row r="160" spans="2:65" s="1" customFormat="1" ht="25.5" customHeight="1" x14ac:dyDescent="0.15">
      <c r="B160" s="137"/>
      <c r="C160" s="175" t="s">
        <v>287</v>
      </c>
      <c r="D160" s="175" t="s">
        <v>213</v>
      </c>
      <c r="E160" s="176" t="s">
        <v>1204</v>
      </c>
      <c r="F160" s="258" t="s">
        <v>1205</v>
      </c>
      <c r="G160" s="258"/>
      <c r="H160" s="258"/>
      <c r="I160" s="258"/>
      <c r="J160" s="177" t="s">
        <v>210</v>
      </c>
      <c r="K160" s="178">
        <v>50</v>
      </c>
      <c r="L160" s="259">
        <v>0</v>
      </c>
      <c r="M160" s="259"/>
      <c r="N160" s="260">
        <f t="shared" si="5"/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 t="shared" si="6"/>
        <v>0</v>
      </c>
      <c r="X160" s="172">
        <v>0</v>
      </c>
      <c r="Y160" s="172">
        <f t="shared" si="7"/>
        <v>0</v>
      </c>
      <c r="Z160" s="172">
        <v>0</v>
      </c>
      <c r="AA160" s="173">
        <f t="shared" si="8"/>
        <v>0</v>
      </c>
      <c r="AR160" s="19" t="s">
        <v>311</v>
      </c>
      <c r="AT160" s="19" t="s">
        <v>213</v>
      </c>
      <c r="AU160" s="19" t="s">
        <v>106</v>
      </c>
      <c r="AY160" s="19" t="s">
        <v>188</v>
      </c>
      <c r="BE160" s="114">
        <f t="shared" si="9"/>
        <v>0</v>
      </c>
      <c r="BF160" s="114">
        <f t="shared" si="10"/>
        <v>0</v>
      </c>
      <c r="BG160" s="114">
        <f t="shared" si="11"/>
        <v>0</v>
      </c>
      <c r="BH160" s="114">
        <f t="shared" si="12"/>
        <v>0</v>
      </c>
      <c r="BI160" s="114">
        <f t="shared" si="13"/>
        <v>0</v>
      </c>
      <c r="BJ160" s="19" t="s">
        <v>90</v>
      </c>
      <c r="BK160" s="174">
        <f t="shared" si="14"/>
        <v>0</v>
      </c>
      <c r="BL160" s="19" t="s">
        <v>248</v>
      </c>
      <c r="BM160" s="19" t="s">
        <v>1206</v>
      </c>
    </row>
    <row r="161" spans="2:65" s="1" customFormat="1" ht="25.5" customHeight="1" x14ac:dyDescent="0.15">
      <c r="B161" s="137"/>
      <c r="C161" s="175" t="s">
        <v>291</v>
      </c>
      <c r="D161" s="175" t="s">
        <v>213</v>
      </c>
      <c r="E161" s="176" t="s">
        <v>1207</v>
      </c>
      <c r="F161" s="258" t="s">
        <v>1208</v>
      </c>
      <c r="G161" s="258"/>
      <c r="H161" s="258"/>
      <c r="I161" s="258"/>
      <c r="J161" s="177" t="s">
        <v>210</v>
      </c>
      <c r="K161" s="178">
        <v>50</v>
      </c>
      <c r="L161" s="259">
        <v>0</v>
      </c>
      <c r="M161" s="259"/>
      <c r="N161" s="260">
        <f t="shared" si="5"/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 t="shared" si="6"/>
        <v>0</v>
      </c>
      <c r="X161" s="172">
        <v>0</v>
      </c>
      <c r="Y161" s="172">
        <f t="shared" si="7"/>
        <v>0</v>
      </c>
      <c r="Z161" s="172">
        <v>0</v>
      </c>
      <c r="AA161" s="173">
        <f t="shared" si="8"/>
        <v>0</v>
      </c>
      <c r="AR161" s="19" t="s">
        <v>311</v>
      </c>
      <c r="AT161" s="19" t="s">
        <v>213</v>
      </c>
      <c r="AU161" s="19" t="s">
        <v>106</v>
      </c>
      <c r="AY161" s="19" t="s">
        <v>188</v>
      </c>
      <c r="BE161" s="114">
        <f t="shared" si="9"/>
        <v>0</v>
      </c>
      <c r="BF161" s="114">
        <f t="shared" si="10"/>
        <v>0</v>
      </c>
      <c r="BG161" s="114">
        <f t="shared" si="11"/>
        <v>0</v>
      </c>
      <c r="BH161" s="114">
        <f t="shared" si="12"/>
        <v>0</v>
      </c>
      <c r="BI161" s="114">
        <f t="shared" si="13"/>
        <v>0</v>
      </c>
      <c r="BJ161" s="19" t="s">
        <v>90</v>
      </c>
      <c r="BK161" s="174">
        <f t="shared" si="14"/>
        <v>0</v>
      </c>
      <c r="BL161" s="19" t="s">
        <v>248</v>
      </c>
      <c r="BM161" s="19" t="s">
        <v>1209</v>
      </c>
    </row>
    <row r="162" spans="2:65" s="1" customFormat="1" ht="25.5" customHeight="1" x14ac:dyDescent="0.15">
      <c r="B162" s="137"/>
      <c r="C162" s="166" t="s">
        <v>295</v>
      </c>
      <c r="D162" s="166" t="s">
        <v>189</v>
      </c>
      <c r="E162" s="167" t="s">
        <v>1210</v>
      </c>
      <c r="F162" s="255" t="s">
        <v>1211</v>
      </c>
      <c r="G162" s="255"/>
      <c r="H162" s="255"/>
      <c r="I162" s="255"/>
      <c r="J162" s="168" t="s">
        <v>362</v>
      </c>
      <c r="K162" s="169">
        <v>5.8</v>
      </c>
      <c r="L162" s="256">
        <v>0</v>
      </c>
      <c r="M162" s="256"/>
      <c r="N162" s="257">
        <f t="shared" si="5"/>
        <v>0</v>
      </c>
      <c r="O162" s="257"/>
      <c r="P162" s="257"/>
      <c r="Q162" s="257"/>
      <c r="R162" s="140"/>
      <c r="T162" s="171" t="s">
        <v>5</v>
      </c>
      <c r="U162" s="44" t="s">
        <v>45</v>
      </c>
      <c r="V162" s="36"/>
      <c r="W162" s="172">
        <f t="shared" si="6"/>
        <v>0</v>
      </c>
      <c r="X162" s="172">
        <v>0</v>
      </c>
      <c r="Y162" s="172">
        <f t="shared" si="7"/>
        <v>0</v>
      </c>
      <c r="Z162" s="172">
        <v>0</v>
      </c>
      <c r="AA162" s="173">
        <f t="shared" si="8"/>
        <v>0</v>
      </c>
      <c r="AR162" s="19" t="s">
        <v>248</v>
      </c>
      <c r="AT162" s="19" t="s">
        <v>189</v>
      </c>
      <c r="AU162" s="19" t="s">
        <v>106</v>
      </c>
      <c r="AY162" s="19" t="s">
        <v>188</v>
      </c>
      <c r="BE162" s="114">
        <f t="shared" si="9"/>
        <v>0</v>
      </c>
      <c r="BF162" s="114">
        <f t="shared" si="10"/>
        <v>0</v>
      </c>
      <c r="BG162" s="114">
        <f t="shared" si="11"/>
        <v>0</v>
      </c>
      <c r="BH162" s="114">
        <f t="shared" si="12"/>
        <v>0</v>
      </c>
      <c r="BI162" s="114">
        <f t="shared" si="13"/>
        <v>0</v>
      </c>
      <c r="BJ162" s="19" t="s">
        <v>90</v>
      </c>
      <c r="BK162" s="174">
        <f t="shared" si="14"/>
        <v>0</v>
      </c>
      <c r="BL162" s="19" t="s">
        <v>248</v>
      </c>
      <c r="BM162" s="19" t="s">
        <v>287</v>
      </c>
    </row>
    <row r="163" spans="2:65" s="1" customFormat="1" ht="25.5" customHeight="1" x14ac:dyDescent="0.15">
      <c r="B163" s="137"/>
      <c r="C163" s="166" t="s">
        <v>299</v>
      </c>
      <c r="D163" s="166" t="s">
        <v>189</v>
      </c>
      <c r="E163" s="167" t="s">
        <v>1212</v>
      </c>
      <c r="F163" s="255" t="s">
        <v>1213</v>
      </c>
      <c r="G163" s="255"/>
      <c r="H163" s="255"/>
      <c r="I163" s="255"/>
      <c r="J163" s="168" t="s">
        <v>362</v>
      </c>
      <c r="K163" s="169">
        <v>141</v>
      </c>
      <c r="L163" s="256">
        <v>0</v>
      </c>
      <c r="M163" s="256"/>
      <c r="N163" s="257">
        <f t="shared" si="5"/>
        <v>0</v>
      </c>
      <c r="O163" s="257"/>
      <c r="P163" s="257"/>
      <c r="Q163" s="257"/>
      <c r="R163" s="140"/>
      <c r="T163" s="171" t="s">
        <v>5</v>
      </c>
      <c r="U163" s="44" t="s">
        <v>45</v>
      </c>
      <c r="V163" s="36"/>
      <c r="W163" s="172">
        <f t="shared" si="6"/>
        <v>0</v>
      </c>
      <c r="X163" s="172">
        <v>0</v>
      </c>
      <c r="Y163" s="172">
        <f t="shared" si="7"/>
        <v>0</v>
      </c>
      <c r="Z163" s="172">
        <v>0</v>
      </c>
      <c r="AA163" s="173">
        <f t="shared" si="8"/>
        <v>0</v>
      </c>
      <c r="AR163" s="19" t="s">
        <v>248</v>
      </c>
      <c r="AT163" s="19" t="s">
        <v>189</v>
      </c>
      <c r="AU163" s="19" t="s">
        <v>106</v>
      </c>
      <c r="AY163" s="19" t="s">
        <v>188</v>
      </c>
      <c r="BE163" s="114">
        <f t="shared" si="9"/>
        <v>0</v>
      </c>
      <c r="BF163" s="114">
        <f t="shared" si="10"/>
        <v>0</v>
      </c>
      <c r="BG163" s="114">
        <f t="shared" si="11"/>
        <v>0</v>
      </c>
      <c r="BH163" s="114">
        <f t="shared" si="12"/>
        <v>0</v>
      </c>
      <c r="BI163" s="114">
        <f t="shared" si="13"/>
        <v>0</v>
      </c>
      <c r="BJ163" s="19" t="s">
        <v>90</v>
      </c>
      <c r="BK163" s="174">
        <f t="shared" si="14"/>
        <v>0</v>
      </c>
      <c r="BL163" s="19" t="s">
        <v>248</v>
      </c>
      <c r="BM163" s="19" t="s">
        <v>311</v>
      </c>
    </row>
    <row r="164" spans="2:65" s="1" customFormat="1" ht="25.5" customHeight="1" x14ac:dyDescent="0.15">
      <c r="B164" s="137"/>
      <c r="C164" s="166" t="s">
        <v>303</v>
      </c>
      <c r="D164" s="166" t="s">
        <v>189</v>
      </c>
      <c r="E164" s="167" t="s">
        <v>1214</v>
      </c>
      <c r="F164" s="255" t="s">
        <v>1215</v>
      </c>
      <c r="G164" s="255"/>
      <c r="H164" s="255"/>
      <c r="I164" s="255"/>
      <c r="J164" s="168" t="s">
        <v>235</v>
      </c>
      <c r="K164" s="169">
        <v>4.2000000000000003E-2</v>
      </c>
      <c r="L164" s="256">
        <v>0</v>
      </c>
      <c r="M164" s="256"/>
      <c r="N164" s="257">
        <f t="shared" si="5"/>
        <v>0</v>
      </c>
      <c r="O164" s="257"/>
      <c r="P164" s="257"/>
      <c r="Q164" s="257"/>
      <c r="R164" s="140"/>
      <c r="T164" s="171" t="s">
        <v>5</v>
      </c>
      <c r="U164" s="44" t="s">
        <v>45</v>
      </c>
      <c r="V164" s="36"/>
      <c r="W164" s="172">
        <f t="shared" si="6"/>
        <v>0</v>
      </c>
      <c r="X164" s="172">
        <v>0</v>
      </c>
      <c r="Y164" s="172">
        <f t="shared" si="7"/>
        <v>0</v>
      </c>
      <c r="Z164" s="172">
        <v>0</v>
      </c>
      <c r="AA164" s="173">
        <f t="shared" si="8"/>
        <v>0</v>
      </c>
      <c r="AR164" s="19" t="s">
        <v>248</v>
      </c>
      <c r="AT164" s="19" t="s">
        <v>189</v>
      </c>
      <c r="AU164" s="19" t="s">
        <v>106</v>
      </c>
      <c r="AY164" s="19" t="s">
        <v>188</v>
      </c>
      <c r="BE164" s="114">
        <f t="shared" si="9"/>
        <v>0</v>
      </c>
      <c r="BF164" s="114">
        <f t="shared" si="10"/>
        <v>0</v>
      </c>
      <c r="BG164" s="114">
        <f t="shared" si="11"/>
        <v>0</v>
      </c>
      <c r="BH164" s="114">
        <f t="shared" si="12"/>
        <v>0</v>
      </c>
      <c r="BI164" s="114">
        <f t="shared" si="13"/>
        <v>0</v>
      </c>
      <c r="BJ164" s="19" t="s">
        <v>90</v>
      </c>
      <c r="BK164" s="174">
        <f t="shared" si="14"/>
        <v>0</v>
      </c>
      <c r="BL164" s="19" t="s">
        <v>248</v>
      </c>
      <c r="BM164" s="19" t="s">
        <v>1216</v>
      </c>
    </row>
    <row r="165" spans="2:65" s="10" customFormat="1" ht="22.25" customHeight="1" x14ac:dyDescent="0.15">
      <c r="B165" s="155"/>
      <c r="C165" s="156"/>
      <c r="D165" s="165" t="s">
        <v>1141</v>
      </c>
      <c r="E165" s="165"/>
      <c r="F165" s="165"/>
      <c r="G165" s="165"/>
      <c r="H165" s="165"/>
      <c r="I165" s="165"/>
      <c r="J165" s="165"/>
      <c r="K165" s="165"/>
      <c r="L165" s="165"/>
      <c r="M165" s="165"/>
      <c r="N165" s="267">
        <f>BK165</f>
        <v>0</v>
      </c>
      <c r="O165" s="268"/>
      <c r="P165" s="268"/>
      <c r="Q165" s="268"/>
      <c r="R165" s="158"/>
      <c r="T165" s="159"/>
      <c r="U165" s="156"/>
      <c r="V165" s="156"/>
      <c r="W165" s="160">
        <f>SUM(W166:W169)</f>
        <v>0</v>
      </c>
      <c r="X165" s="156"/>
      <c r="Y165" s="160">
        <f>SUM(Y166:Y169)</f>
        <v>1.4110000000000001E-2</v>
      </c>
      <c r="Z165" s="156"/>
      <c r="AA165" s="161">
        <f>SUM(AA166:AA169)</f>
        <v>0</v>
      </c>
      <c r="AR165" s="162" t="s">
        <v>90</v>
      </c>
      <c r="AT165" s="163" t="s">
        <v>77</v>
      </c>
      <c r="AU165" s="163" t="s">
        <v>90</v>
      </c>
      <c r="AY165" s="162" t="s">
        <v>188</v>
      </c>
      <c r="BK165" s="164">
        <f>SUM(BK166:BK169)</f>
        <v>0</v>
      </c>
    </row>
    <row r="166" spans="2:65" s="1" customFormat="1" ht="25.5" customHeight="1" x14ac:dyDescent="0.15">
      <c r="B166" s="137"/>
      <c r="C166" s="166" t="s">
        <v>307</v>
      </c>
      <c r="D166" s="166" t="s">
        <v>189</v>
      </c>
      <c r="E166" s="167" t="s">
        <v>1217</v>
      </c>
      <c r="F166" s="255" t="s">
        <v>1218</v>
      </c>
      <c r="G166" s="255"/>
      <c r="H166" s="255"/>
      <c r="I166" s="255"/>
      <c r="J166" s="168" t="s">
        <v>210</v>
      </c>
      <c r="K166" s="169">
        <v>17</v>
      </c>
      <c r="L166" s="256">
        <v>0</v>
      </c>
      <c r="M166" s="256"/>
      <c r="N166" s="257">
        <f>ROUND(L166*K166,3)</f>
        <v>0</v>
      </c>
      <c r="O166" s="257"/>
      <c r="P166" s="257"/>
      <c r="Q166" s="257"/>
      <c r="R166" s="140"/>
      <c r="T166" s="171" t="s">
        <v>5</v>
      </c>
      <c r="U166" s="44" t="s">
        <v>45</v>
      </c>
      <c r="V166" s="36"/>
      <c r="W166" s="172">
        <f>V166*K166</f>
        <v>0</v>
      </c>
      <c r="X166" s="172">
        <v>3.0000000000000001E-5</v>
      </c>
      <c r="Y166" s="172">
        <f>X166*K166</f>
        <v>5.1000000000000004E-4</v>
      </c>
      <c r="Z166" s="172">
        <v>0</v>
      </c>
      <c r="AA166" s="173">
        <f>Z166*K166</f>
        <v>0</v>
      </c>
      <c r="AR166" s="19" t="s">
        <v>248</v>
      </c>
      <c r="AT166" s="19" t="s">
        <v>189</v>
      </c>
      <c r="AU166" s="19" t="s">
        <v>106</v>
      </c>
      <c r="AY166" s="19" t="s">
        <v>188</v>
      </c>
      <c r="BE166" s="114">
        <f>IF(U166="základná",N166,0)</f>
        <v>0</v>
      </c>
      <c r="BF166" s="114">
        <f>IF(U166="znížená",N166,0)</f>
        <v>0</v>
      </c>
      <c r="BG166" s="114">
        <f>IF(U166="zákl. prenesená",N166,0)</f>
        <v>0</v>
      </c>
      <c r="BH166" s="114">
        <f>IF(U166="zníž. prenesená",N166,0)</f>
        <v>0</v>
      </c>
      <c r="BI166" s="114">
        <f>IF(U166="nulová",N166,0)</f>
        <v>0</v>
      </c>
      <c r="BJ166" s="19" t="s">
        <v>90</v>
      </c>
      <c r="BK166" s="174">
        <f>ROUND(L166*K166,3)</f>
        <v>0</v>
      </c>
      <c r="BL166" s="19" t="s">
        <v>248</v>
      </c>
      <c r="BM166" s="19" t="s">
        <v>1219</v>
      </c>
    </row>
    <row r="167" spans="2:65" s="1" customFormat="1" ht="25.5" customHeight="1" x14ac:dyDescent="0.15">
      <c r="B167" s="137"/>
      <c r="C167" s="175" t="s">
        <v>311</v>
      </c>
      <c r="D167" s="175" t="s">
        <v>213</v>
      </c>
      <c r="E167" s="176" t="s">
        <v>1220</v>
      </c>
      <c r="F167" s="258" t="s">
        <v>1221</v>
      </c>
      <c r="G167" s="258"/>
      <c r="H167" s="258"/>
      <c r="I167" s="258"/>
      <c r="J167" s="177" t="s">
        <v>210</v>
      </c>
      <c r="K167" s="178">
        <v>17</v>
      </c>
      <c r="L167" s="259">
        <v>0</v>
      </c>
      <c r="M167" s="259"/>
      <c r="N167" s="260">
        <f>ROUND(L167*K167,3)</f>
        <v>0</v>
      </c>
      <c r="O167" s="257"/>
      <c r="P167" s="257"/>
      <c r="Q167" s="257"/>
      <c r="R167" s="140"/>
      <c r="T167" s="171" t="s">
        <v>5</v>
      </c>
      <c r="U167" s="44" t="s">
        <v>45</v>
      </c>
      <c r="V167" s="36"/>
      <c r="W167" s="172">
        <f>V167*K167</f>
        <v>0</v>
      </c>
      <c r="X167" s="172">
        <v>4.0000000000000002E-4</v>
      </c>
      <c r="Y167" s="172">
        <f>X167*K167</f>
        <v>6.8000000000000005E-3</v>
      </c>
      <c r="Z167" s="172">
        <v>0</v>
      </c>
      <c r="AA167" s="173">
        <f>Z167*K167</f>
        <v>0</v>
      </c>
      <c r="AR167" s="19" t="s">
        <v>311</v>
      </c>
      <c r="AT167" s="19" t="s">
        <v>213</v>
      </c>
      <c r="AU167" s="19" t="s">
        <v>106</v>
      </c>
      <c r="AY167" s="19" t="s">
        <v>188</v>
      </c>
      <c r="BE167" s="114">
        <f>IF(U167="základná",N167,0)</f>
        <v>0</v>
      </c>
      <c r="BF167" s="114">
        <f>IF(U167="znížená",N167,0)</f>
        <v>0</v>
      </c>
      <c r="BG167" s="114">
        <f>IF(U167="zákl. prenesená",N167,0)</f>
        <v>0</v>
      </c>
      <c r="BH167" s="114">
        <f>IF(U167="zníž. prenesená",N167,0)</f>
        <v>0</v>
      </c>
      <c r="BI167" s="114">
        <f>IF(U167="nulová",N167,0)</f>
        <v>0</v>
      </c>
      <c r="BJ167" s="19" t="s">
        <v>90</v>
      </c>
      <c r="BK167" s="174">
        <f>ROUND(L167*K167,3)</f>
        <v>0</v>
      </c>
      <c r="BL167" s="19" t="s">
        <v>248</v>
      </c>
      <c r="BM167" s="19" t="s">
        <v>1222</v>
      </c>
    </row>
    <row r="168" spans="2:65" s="1" customFormat="1" ht="38.25" customHeight="1" x14ac:dyDescent="0.15">
      <c r="B168" s="137"/>
      <c r="C168" s="166" t="s">
        <v>315</v>
      </c>
      <c r="D168" s="166" t="s">
        <v>189</v>
      </c>
      <c r="E168" s="167" t="s">
        <v>1223</v>
      </c>
      <c r="F168" s="255" t="s">
        <v>1224</v>
      </c>
      <c r="G168" s="255"/>
      <c r="H168" s="255"/>
      <c r="I168" s="255"/>
      <c r="J168" s="168" t="s">
        <v>210</v>
      </c>
      <c r="K168" s="169">
        <v>17</v>
      </c>
      <c r="L168" s="256">
        <v>0</v>
      </c>
      <c r="M168" s="256"/>
      <c r="N168" s="257">
        <f>ROUND(L168*K168,3)</f>
        <v>0</v>
      </c>
      <c r="O168" s="257"/>
      <c r="P168" s="257"/>
      <c r="Q168" s="257"/>
      <c r="R168" s="140"/>
      <c r="T168" s="171" t="s">
        <v>5</v>
      </c>
      <c r="U168" s="44" t="s">
        <v>45</v>
      </c>
      <c r="V168" s="36"/>
      <c r="W168" s="172">
        <f>V168*K168</f>
        <v>0</v>
      </c>
      <c r="X168" s="172">
        <v>4.0000000000000002E-4</v>
      </c>
      <c r="Y168" s="172">
        <f>X168*K168</f>
        <v>6.8000000000000005E-3</v>
      </c>
      <c r="Z168" s="172">
        <v>0</v>
      </c>
      <c r="AA168" s="173">
        <f>Z168*K168</f>
        <v>0</v>
      </c>
      <c r="AR168" s="19" t="s">
        <v>248</v>
      </c>
      <c r="AT168" s="19" t="s">
        <v>189</v>
      </c>
      <c r="AU168" s="19" t="s">
        <v>106</v>
      </c>
      <c r="AY168" s="19" t="s">
        <v>188</v>
      </c>
      <c r="BE168" s="114">
        <f>IF(U168="základná",N168,0)</f>
        <v>0</v>
      </c>
      <c r="BF168" s="114">
        <f>IF(U168="znížená",N168,0)</f>
        <v>0</v>
      </c>
      <c r="BG168" s="114">
        <f>IF(U168="zákl. prenesená",N168,0)</f>
        <v>0</v>
      </c>
      <c r="BH168" s="114">
        <f>IF(U168="zníž. prenesená",N168,0)</f>
        <v>0</v>
      </c>
      <c r="BI168" s="114">
        <f>IF(U168="nulová",N168,0)</f>
        <v>0</v>
      </c>
      <c r="BJ168" s="19" t="s">
        <v>90</v>
      </c>
      <c r="BK168" s="174">
        <f>ROUND(L168*K168,3)</f>
        <v>0</v>
      </c>
      <c r="BL168" s="19" t="s">
        <v>248</v>
      </c>
      <c r="BM168" s="19" t="s">
        <v>1225</v>
      </c>
    </row>
    <row r="169" spans="2:65" s="1" customFormat="1" ht="25.5" customHeight="1" x14ac:dyDescent="0.15">
      <c r="B169" s="137"/>
      <c r="C169" s="166" t="s">
        <v>310</v>
      </c>
      <c r="D169" s="166" t="s">
        <v>189</v>
      </c>
      <c r="E169" s="167" t="s">
        <v>1226</v>
      </c>
      <c r="F169" s="255" t="s">
        <v>1227</v>
      </c>
      <c r="G169" s="255"/>
      <c r="H169" s="255"/>
      <c r="I169" s="255"/>
      <c r="J169" s="168" t="s">
        <v>235</v>
      </c>
      <c r="K169" s="169">
        <v>1.4E-2</v>
      </c>
      <c r="L169" s="256">
        <v>0</v>
      </c>
      <c r="M169" s="256"/>
      <c r="N169" s="257">
        <f>ROUND(L169*K169,3)</f>
        <v>0</v>
      </c>
      <c r="O169" s="257"/>
      <c r="P169" s="257"/>
      <c r="Q169" s="257"/>
      <c r="R169" s="140"/>
      <c r="T169" s="171" t="s">
        <v>5</v>
      </c>
      <c r="U169" s="44" t="s">
        <v>45</v>
      </c>
      <c r="V169" s="36"/>
      <c r="W169" s="172">
        <f>V169*K169</f>
        <v>0</v>
      </c>
      <c r="X169" s="172">
        <v>0</v>
      </c>
      <c r="Y169" s="172">
        <f>X169*K169</f>
        <v>0</v>
      </c>
      <c r="Z169" s="172">
        <v>0</v>
      </c>
      <c r="AA169" s="173">
        <f>Z169*K169</f>
        <v>0</v>
      </c>
      <c r="AR169" s="19" t="s">
        <v>248</v>
      </c>
      <c r="AT169" s="19" t="s">
        <v>189</v>
      </c>
      <c r="AU169" s="19" t="s">
        <v>106</v>
      </c>
      <c r="AY169" s="19" t="s">
        <v>188</v>
      </c>
      <c r="BE169" s="114">
        <f>IF(U169="základná",N169,0)</f>
        <v>0</v>
      </c>
      <c r="BF169" s="114">
        <f>IF(U169="znížená",N169,0)</f>
        <v>0</v>
      </c>
      <c r="BG169" s="114">
        <f>IF(U169="zákl. prenesená",N169,0)</f>
        <v>0</v>
      </c>
      <c r="BH169" s="114">
        <f>IF(U169="zníž. prenesená",N169,0)</f>
        <v>0</v>
      </c>
      <c r="BI169" s="114">
        <f>IF(U169="nulová",N169,0)</f>
        <v>0</v>
      </c>
      <c r="BJ169" s="19" t="s">
        <v>90</v>
      </c>
      <c r="BK169" s="174">
        <f>ROUND(L169*K169,3)</f>
        <v>0</v>
      </c>
      <c r="BL169" s="19" t="s">
        <v>248</v>
      </c>
      <c r="BM169" s="19" t="s">
        <v>1228</v>
      </c>
    </row>
    <row r="170" spans="2:65" s="10" customFormat="1" ht="22.25" customHeight="1" x14ac:dyDescent="0.15">
      <c r="B170" s="155"/>
      <c r="C170" s="156"/>
      <c r="D170" s="165" t="s">
        <v>1142</v>
      </c>
      <c r="E170" s="165"/>
      <c r="F170" s="165"/>
      <c r="G170" s="165"/>
      <c r="H170" s="165"/>
      <c r="I170" s="165"/>
      <c r="J170" s="165"/>
      <c r="K170" s="165"/>
      <c r="L170" s="165"/>
      <c r="M170" s="165"/>
      <c r="N170" s="267">
        <f>BK170</f>
        <v>0</v>
      </c>
      <c r="O170" s="268"/>
      <c r="P170" s="268"/>
      <c r="Q170" s="268"/>
      <c r="R170" s="158"/>
      <c r="T170" s="159"/>
      <c r="U170" s="156"/>
      <c r="V170" s="156"/>
      <c r="W170" s="160">
        <f>SUM(W171:W180)</f>
        <v>0</v>
      </c>
      <c r="X170" s="156"/>
      <c r="Y170" s="160">
        <f>SUM(Y171:Y180)</f>
        <v>0.45606999999999998</v>
      </c>
      <c r="Z170" s="156"/>
      <c r="AA170" s="161">
        <f>SUM(AA171:AA180)</f>
        <v>0</v>
      </c>
      <c r="AR170" s="162" t="s">
        <v>90</v>
      </c>
      <c r="AT170" s="163" t="s">
        <v>77</v>
      </c>
      <c r="AU170" s="163" t="s">
        <v>90</v>
      </c>
      <c r="AY170" s="162" t="s">
        <v>188</v>
      </c>
      <c r="BK170" s="164">
        <f>SUM(BK171:BK180)</f>
        <v>0</v>
      </c>
    </row>
    <row r="171" spans="2:65" s="1" customFormat="1" ht="38.25" customHeight="1" x14ac:dyDescent="0.15">
      <c r="B171" s="137"/>
      <c r="C171" s="166" t="s">
        <v>322</v>
      </c>
      <c r="D171" s="166" t="s">
        <v>189</v>
      </c>
      <c r="E171" s="167" t="s">
        <v>1229</v>
      </c>
      <c r="F171" s="255" t="s">
        <v>1230</v>
      </c>
      <c r="G171" s="255"/>
      <c r="H171" s="255"/>
      <c r="I171" s="255"/>
      <c r="J171" s="168" t="s">
        <v>210</v>
      </c>
      <c r="K171" s="169">
        <v>13</v>
      </c>
      <c r="L171" s="256">
        <v>0</v>
      </c>
      <c r="M171" s="256"/>
      <c r="N171" s="257">
        <f t="shared" ref="N171:N180" si="15">ROUND(L171*K171,3)</f>
        <v>0</v>
      </c>
      <c r="O171" s="257"/>
      <c r="P171" s="257"/>
      <c r="Q171" s="257"/>
      <c r="R171" s="140"/>
      <c r="T171" s="171" t="s">
        <v>5</v>
      </c>
      <c r="U171" s="44" t="s">
        <v>45</v>
      </c>
      <c r="V171" s="36"/>
      <c r="W171" s="172">
        <f t="shared" ref="W171:W180" si="16">V171*K171</f>
        <v>0</v>
      </c>
      <c r="X171" s="172">
        <v>2.0000000000000002E-5</v>
      </c>
      <c r="Y171" s="172">
        <f t="shared" ref="Y171:Y180" si="17">X171*K171</f>
        <v>2.6000000000000003E-4</v>
      </c>
      <c r="Z171" s="172">
        <v>0</v>
      </c>
      <c r="AA171" s="173">
        <f t="shared" ref="AA171:AA180" si="18">Z171*K171</f>
        <v>0</v>
      </c>
      <c r="AR171" s="19" t="s">
        <v>248</v>
      </c>
      <c r="AT171" s="19" t="s">
        <v>189</v>
      </c>
      <c r="AU171" s="19" t="s">
        <v>106</v>
      </c>
      <c r="AY171" s="19" t="s">
        <v>188</v>
      </c>
      <c r="BE171" s="114">
        <f t="shared" ref="BE171:BE180" si="19">IF(U171="základná",N171,0)</f>
        <v>0</v>
      </c>
      <c r="BF171" s="114">
        <f t="shared" ref="BF171:BF180" si="20">IF(U171="znížená",N171,0)</f>
        <v>0</v>
      </c>
      <c r="BG171" s="114">
        <f t="shared" ref="BG171:BG180" si="21">IF(U171="zákl. prenesená",N171,0)</f>
        <v>0</v>
      </c>
      <c r="BH171" s="114">
        <f t="shared" ref="BH171:BH180" si="22">IF(U171="zníž. prenesená",N171,0)</f>
        <v>0</v>
      </c>
      <c r="BI171" s="114">
        <f t="shared" ref="BI171:BI180" si="23">IF(U171="nulová",N171,0)</f>
        <v>0</v>
      </c>
      <c r="BJ171" s="19" t="s">
        <v>90</v>
      </c>
      <c r="BK171" s="174">
        <f t="shared" ref="BK171:BK180" si="24">ROUND(L171*K171,3)</f>
        <v>0</v>
      </c>
      <c r="BL171" s="19" t="s">
        <v>248</v>
      </c>
      <c r="BM171" s="19" t="s">
        <v>1231</v>
      </c>
    </row>
    <row r="172" spans="2:65" s="1" customFormat="1" ht="38.25" customHeight="1" x14ac:dyDescent="0.15">
      <c r="B172" s="137"/>
      <c r="C172" s="175" t="s">
        <v>326</v>
      </c>
      <c r="D172" s="175" t="s">
        <v>213</v>
      </c>
      <c r="E172" s="176" t="s">
        <v>1232</v>
      </c>
      <c r="F172" s="258" t="s">
        <v>1233</v>
      </c>
      <c r="G172" s="258"/>
      <c r="H172" s="258"/>
      <c r="I172" s="258"/>
      <c r="J172" s="177" t="s">
        <v>210</v>
      </c>
      <c r="K172" s="178">
        <v>4</v>
      </c>
      <c r="L172" s="259">
        <v>0</v>
      </c>
      <c r="M172" s="259"/>
      <c r="N172" s="260">
        <f t="shared" si="15"/>
        <v>0</v>
      </c>
      <c r="O172" s="257"/>
      <c r="P172" s="257"/>
      <c r="Q172" s="257"/>
      <c r="R172" s="140"/>
      <c r="T172" s="171" t="s">
        <v>5</v>
      </c>
      <c r="U172" s="44" t="s">
        <v>45</v>
      </c>
      <c r="V172" s="36"/>
      <c r="W172" s="172">
        <f t="shared" si="16"/>
        <v>0</v>
      </c>
      <c r="X172" s="172">
        <v>3.2000000000000001E-2</v>
      </c>
      <c r="Y172" s="172">
        <f t="shared" si="17"/>
        <v>0.128</v>
      </c>
      <c r="Z172" s="172">
        <v>0</v>
      </c>
      <c r="AA172" s="173">
        <f t="shared" si="18"/>
        <v>0</v>
      </c>
      <c r="AR172" s="19" t="s">
        <v>311</v>
      </c>
      <c r="AT172" s="19" t="s">
        <v>213</v>
      </c>
      <c r="AU172" s="19" t="s">
        <v>106</v>
      </c>
      <c r="AY172" s="19" t="s">
        <v>188</v>
      </c>
      <c r="BE172" s="114">
        <f t="shared" si="19"/>
        <v>0</v>
      </c>
      <c r="BF172" s="114">
        <f t="shared" si="20"/>
        <v>0</v>
      </c>
      <c r="BG172" s="114">
        <f t="shared" si="21"/>
        <v>0</v>
      </c>
      <c r="BH172" s="114">
        <f t="shared" si="22"/>
        <v>0</v>
      </c>
      <c r="BI172" s="114">
        <f t="shared" si="23"/>
        <v>0</v>
      </c>
      <c r="BJ172" s="19" t="s">
        <v>90</v>
      </c>
      <c r="BK172" s="174">
        <f t="shared" si="24"/>
        <v>0</v>
      </c>
      <c r="BL172" s="19" t="s">
        <v>248</v>
      </c>
      <c r="BM172" s="19" t="s">
        <v>1234</v>
      </c>
    </row>
    <row r="173" spans="2:65" s="1" customFormat="1" ht="38.25" customHeight="1" x14ac:dyDescent="0.15">
      <c r="B173" s="137"/>
      <c r="C173" s="175" t="s">
        <v>330</v>
      </c>
      <c r="D173" s="175" t="s">
        <v>213</v>
      </c>
      <c r="E173" s="176" t="s">
        <v>1235</v>
      </c>
      <c r="F173" s="258" t="s">
        <v>1236</v>
      </c>
      <c r="G173" s="258"/>
      <c r="H173" s="258"/>
      <c r="I173" s="258"/>
      <c r="J173" s="177" t="s">
        <v>210</v>
      </c>
      <c r="K173" s="178">
        <v>2</v>
      </c>
      <c r="L173" s="259">
        <v>0</v>
      </c>
      <c r="M173" s="259"/>
      <c r="N173" s="260">
        <f t="shared" si="15"/>
        <v>0</v>
      </c>
      <c r="O173" s="257"/>
      <c r="P173" s="257"/>
      <c r="Q173" s="257"/>
      <c r="R173" s="140"/>
      <c r="T173" s="171" t="s">
        <v>5</v>
      </c>
      <c r="U173" s="44" t="s">
        <v>45</v>
      </c>
      <c r="V173" s="36"/>
      <c r="W173" s="172">
        <f t="shared" si="16"/>
        <v>0</v>
      </c>
      <c r="X173" s="172">
        <v>2.0400000000000001E-2</v>
      </c>
      <c r="Y173" s="172">
        <f t="shared" si="17"/>
        <v>4.0800000000000003E-2</v>
      </c>
      <c r="Z173" s="172">
        <v>0</v>
      </c>
      <c r="AA173" s="173">
        <f t="shared" si="18"/>
        <v>0</v>
      </c>
      <c r="AR173" s="19" t="s">
        <v>311</v>
      </c>
      <c r="AT173" s="19" t="s">
        <v>213</v>
      </c>
      <c r="AU173" s="19" t="s">
        <v>106</v>
      </c>
      <c r="AY173" s="19" t="s">
        <v>188</v>
      </c>
      <c r="BE173" s="114">
        <f t="shared" si="19"/>
        <v>0</v>
      </c>
      <c r="BF173" s="114">
        <f t="shared" si="20"/>
        <v>0</v>
      </c>
      <c r="BG173" s="114">
        <f t="shared" si="21"/>
        <v>0</v>
      </c>
      <c r="BH173" s="114">
        <f t="shared" si="22"/>
        <v>0</v>
      </c>
      <c r="BI173" s="114">
        <f t="shared" si="23"/>
        <v>0</v>
      </c>
      <c r="BJ173" s="19" t="s">
        <v>90</v>
      </c>
      <c r="BK173" s="174">
        <f t="shared" si="24"/>
        <v>0</v>
      </c>
      <c r="BL173" s="19" t="s">
        <v>248</v>
      </c>
      <c r="BM173" s="19" t="s">
        <v>1237</v>
      </c>
    </row>
    <row r="174" spans="2:65" s="1" customFormat="1" ht="38.25" customHeight="1" x14ac:dyDescent="0.15">
      <c r="B174" s="137"/>
      <c r="C174" s="175" t="s">
        <v>334</v>
      </c>
      <c r="D174" s="175" t="s">
        <v>213</v>
      </c>
      <c r="E174" s="176" t="s">
        <v>1238</v>
      </c>
      <c r="F174" s="258" t="s">
        <v>1239</v>
      </c>
      <c r="G174" s="258"/>
      <c r="H174" s="258"/>
      <c r="I174" s="258"/>
      <c r="J174" s="177" t="s">
        <v>210</v>
      </c>
      <c r="K174" s="178">
        <v>2</v>
      </c>
      <c r="L174" s="259">
        <v>0</v>
      </c>
      <c r="M174" s="259"/>
      <c r="N174" s="260">
        <f t="shared" si="15"/>
        <v>0</v>
      </c>
      <c r="O174" s="257"/>
      <c r="P174" s="257"/>
      <c r="Q174" s="257"/>
      <c r="R174" s="140"/>
      <c r="T174" s="171" t="s">
        <v>5</v>
      </c>
      <c r="U174" s="44" t="s">
        <v>45</v>
      </c>
      <c r="V174" s="36"/>
      <c r="W174" s="172">
        <f t="shared" si="16"/>
        <v>0</v>
      </c>
      <c r="X174" s="172">
        <v>2.964E-2</v>
      </c>
      <c r="Y174" s="172">
        <f t="shared" si="17"/>
        <v>5.9279999999999999E-2</v>
      </c>
      <c r="Z174" s="172">
        <v>0</v>
      </c>
      <c r="AA174" s="173">
        <f t="shared" si="18"/>
        <v>0</v>
      </c>
      <c r="AR174" s="19" t="s">
        <v>311</v>
      </c>
      <c r="AT174" s="19" t="s">
        <v>213</v>
      </c>
      <c r="AU174" s="19" t="s">
        <v>106</v>
      </c>
      <c r="AY174" s="19" t="s">
        <v>188</v>
      </c>
      <c r="BE174" s="114">
        <f t="shared" si="19"/>
        <v>0</v>
      </c>
      <c r="BF174" s="114">
        <f t="shared" si="20"/>
        <v>0</v>
      </c>
      <c r="BG174" s="114">
        <f t="shared" si="21"/>
        <v>0</v>
      </c>
      <c r="BH174" s="114">
        <f t="shared" si="22"/>
        <v>0</v>
      </c>
      <c r="BI174" s="114">
        <f t="shared" si="23"/>
        <v>0</v>
      </c>
      <c r="BJ174" s="19" t="s">
        <v>90</v>
      </c>
      <c r="BK174" s="174">
        <f t="shared" si="24"/>
        <v>0</v>
      </c>
      <c r="BL174" s="19" t="s">
        <v>248</v>
      </c>
      <c r="BM174" s="19" t="s">
        <v>1240</v>
      </c>
    </row>
    <row r="175" spans="2:65" s="1" customFormat="1" ht="38.25" customHeight="1" x14ac:dyDescent="0.15">
      <c r="B175" s="137"/>
      <c r="C175" s="175" t="s">
        <v>338</v>
      </c>
      <c r="D175" s="175" t="s">
        <v>213</v>
      </c>
      <c r="E175" s="176" t="s">
        <v>1241</v>
      </c>
      <c r="F175" s="258" t="s">
        <v>1242</v>
      </c>
      <c r="G175" s="258"/>
      <c r="H175" s="258"/>
      <c r="I175" s="258"/>
      <c r="J175" s="177" t="s">
        <v>210</v>
      </c>
      <c r="K175" s="178">
        <v>5</v>
      </c>
      <c r="L175" s="259">
        <v>0</v>
      </c>
      <c r="M175" s="259"/>
      <c r="N175" s="260">
        <f t="shared" si="15"/>
        <v>0</v>
      </c>
      <c r="O175" s="257"/>
      <c r="P175" s="257"/>
      <c r="Q175" s="257"/>
      <c r="R175" s="140"/>
      <c r="T175" s="171" t="s">
        <v>5</v>
      </c>
      <c r="U175" s="44" t="s">
        <v>45</v>
      </c>
      <c r="V175" s="36"/>
      <c r="W175" s="172">
        <f t="shared" si="16"/>
        <v>0</v>
      </c>
      <c r="X175" s="172">
        <v>3.9129999999999998E-2</v>
      </c>
      <c r="Y175" s="172">
        <f t="shared" si="17"/>
        <v>0.19564999999999999</v>
      </c>
      <c r="Z175" s="172">
        <v>0</v>
      </c>
      <c r="AA175" s="173">
        <f t="shared" si="18"/>
        <v>0</v>
      </c>
      <c r="AR175" s="19" t="s">
        <v>311</v>
      </c>
      <c r="AT175" s="19" t="s">
        <v>213</v>
      </c>
      <c r="AU175" s="19" t="s">
        <v>106</v>
      </c>
      <c r="AY175" s="19" t="s">
        <v>188</v>
      </c>
      <c r="BE175" s="114">
        <f t="shared" si="19"/>
        <v>0</v>
      </c>
      <c r="BF175" s="114">
        <f t="shared" si="20"/>
        <v>0</v>
      </c>
      <c r="BG175" s="114">
        <f t="shared" si="21"/>
        <v>0</v>
      </c>
      <c r="BH175" s="114">
        <f t="shared" si="22"/>
        <v>0</v>
      </c>
      <c r="BI175" s="114">
        <f t="shared" si="23"/>
        <v>0</v>
      </c>
      <c r="BJ175" s="19" t="s">
        <v>90</v>
      </c>
      <c r="BK175" s="174">
        <f t="shared" si="24"/>
        <v>0</v>
      </c>
      <c r="BL175" s="19" t="s">
        <v>248</v>
      </c>
      <c r="BM175" s="19" t="s">
        <v>1243</v>
      </c>
    </row>
    <row r="176" spans="2:65" s="1" customFormat="1" ht="25.5" customHeight="1" x14ac:dyDescent="0.15">
      <c r="B176" s="137"/>
      <c r="C176" s="166" t="s">
        <v>302</v>
      </c>
      <c r="D176" s="166" t="s">
        <v>189</v>
      </c>
      <c r="E176" s="167" t="s">
        <v>1244</v>
      </c>
      <c r="F176" s="255" t="s">
        <v>1245</v>
      </c>
      <c r="G176" s="255"/>
      <c r="H176" s="255"/>
      <c r="I176" s="255"/>
      <c r="J176" s="168" t="s">
        <v>210</v>
      </c>
      <c r="K176" s="169">
        <v>4</v>
      </c>
      <c r="L176" s="256">
        <v>0</v>
      </c>
      <c r="M176" s="256"/>
      <c r="N176" s="257">
        <f t="shared" si="15"/>
        <v>0</v>
      </c>
      <c r="O176" s="257"/>
      <c r="P176" s="257"/>
      <c r="Q176" s="257"/>
      <c r="R176" s="140"/>
      <c r="T176" s="171" t="s">
        <v>5</v>
      </c>
      <c r="U176" s="44" t="s">
        <v>45</v>
      </c>
      <c r="V176" s="36"/>
      <c r="W176" s="172">
        <f t="shared" si="16"/>
        <v>0</v>
      </c>
      <c r="X176" s="172">
        <v>2.0000000000000002E-5</v>
      </c>
      <c r="Y176" s="172">
        <f t="shared" si="17"/>
        <v>8.0000000000000007E-5</v>
      </c>
      <c r="Z176" s="172">
        <v>0</v>
      </c>
      <c r="AA176" s="173">
        <f t="shared" si="18"/>
        <v>0</v>
      </c>
      <c r="AR176" s="19" t="s">
        <v>248</v>
      </c>
      <c r="AT176" s="19" t="s">
        <v>189</v>
      </c>
      <c r="AU176" s="19" t="s">
        <v>106</v>
      </c>
      <c r="AY176" s="19" t="s">
        <v>188</v>
      </c>
      <c r="BE176" s="114">
        <f t="shared" si="19"/>
        <v>0</v>
      </c>
      <c r="BF176" s="114">
        <f t="shared" si="20"/>
        <v>0</v>
      </c>
      <c r="BG176" s="114">
        <f t="shared" si="21"/>
        <v>0</v>
      </c>
      <c r="BH176" s="114">
        <f t="shared" si="22"/>
        <v>0</v>
      </c>
      <c r="BI176" s="114">
        <f t="shared" si="23"/>
        <v>0</v>
      </c>
      <c r="BJ176" s="19" t="s">
        <v>90</v>
      </c>
      <c r="BK176" s="174">
        <f t="shared" si="24"/>
        <v>0</v>
      </c>
      <c r="BL176" s="19" t="s">
        <v>248</v>
      </c>
      <c r="BM176" s="19" t="s">
        <v>1246</v>
      </c>
    </row>
    <row r="177" spans="2:65" s="1" customFormat="1" ht="38.25" customHeight="1" x14ac:dyDescent="0.15">
      <c r="B177" s="137"/>
      <c r="C177" s="175" t="s">
        <v>345</v>
      </c>
      <c r="D177" s="175" t="s">
        <v>213</v>
      </c>
      <c r="E177" s="176" t="s">
        <v>1247</v>
      </c>
      <c r="F177" s="258" t="s">
        <v>1248</v>
      </c>
      <c r="G177" s="258"/>
      <c r="H177" s="258"/>
      <c r="I177" s="258"/>
      <c r="J177" s="177" t="s">
        <v>210</v>
      </c>
      <c r="K177" s="178">
        <v>4</v>
      </c>
      <c r="L177" s="259">
        <v>0</v>
      </c>
      <c r="M177" s="259"/>
      <c r="N177" s="260">
        <f t="shared" si="15"/>
        <v>0</v>
      </c>
      <c r="O177" s="257"/>
      <c r="P177" s="257"/>
      <c r="Q177" s="257"/>
      <c r="R177" s="140"/>
      <c r="T177" s="171" t="s">
        <v>5</v>
      </c>
      <c r="U177" s="44" t="s">
        <v>45</v>
      </c>
      <c r="V177" s="36"/>
      <c r="W177" s="172">
        <f t="shared" si="16"/>
        <v>0</v>
      </c>
      <c r="X177" s="172">
        <v>8.0000000000000002E-3</v>
      </c>
      <c r="Y177" s="172">
        <f t="shared" si="17"/>
        <v>3.2000000000000001E-2</v>
      </c>
      <c r="Z177" s="172">
        <v>0</v>
      </c>
      <c r="AA177" s="173">
        <f t="shared" si="18"/>
        <v>0</v>
      </c>
      <c r="AR177" s="19" t="s">
        <v>311</v>
      </c>
      <c r="AT177" s="19" t="s">
        <v>213</v>
      </c>
      <c r="AU177" s="19" t="s">
        <v>106</v>
      </c>
      <c r="AY177" s="19" t="s">
        <v>188</v>
      </c>
      <c r="BE177" s="114">
        <f t="shared" si="19"/>
        <v>0</v>
      </c>
      <c r="BF177" s="114">
        <f t="shared" si="20"/>
        <v>0</v>
      </c>
      <c r="BG177" s="114">
        <f t="shared" si="21"/>
        <v>0</v>
      </c>
      <c r="BH177" s="114">
        <f t="shared" si="22"/>
        <v>0</v>
      </c>
      <c r="BI177" s="114">
        <f t="shared" si="23"/>
        <v>0</v>
      </c>
      <c r="BJ177" s="19" t="s">
        <v>90</v>
      </c>
      <c r="BK177" s="174">
        <f t="shared" si="24"/>
        <v>0</v>
      </c>
      <c r="BL177" s="19" t="s">
        <v>248</v>
      </c>
      <c r="BM177" s="19" t="s">
        <v>1249</v>
      </c>
    </row>
    <row r="178" spans="2:65" s="1" customFormat="1" ht="25.5" customHeight="1" x14ac:dyDescent="0.15">
      <c r="B178" s="137"/>
      <c r="C178" s="166" t="s">
        <v>306</v>
      </c>
      <c r="D178" s="166" t="s">
        <v>189</v>
      </c>
      <c r="E178" s="167" t="s">
        <v>1250</v>
      </c>
      <c r="F178" s="255" t="s">
        <v>1251</v>
      </c>
      <c r="G178" s="255"/>
      <c r="H178" s="255"/>
      <c r="I178" s="255"/>
      <c r="J178" s="168" t="s">
        <v>210</v>
      </c>
      <c r="K178" s="169">
        <v>13</v>
      </c>
      <c r="L178" s="256">
        <v>0</v>
      </c>
      <c r="M178" s="256"/>
      <c r="N178" s="257">
        <f t="shared" si="15"/>
        <v>0</v>
      </c>
      <c r="O178" s="257"/>
      <c r="P178" s="257"/>
      <c r="Q178" s="257"/>
      <c r="R178" s="140"/>
      <c r="T178" s="171" t="s">
        <v>5</v>
      </c>
      <c r="U178" s="44" t="s">
        <v>45</v>
      </c>
      <c r="V178" s="36"/>
      <c r="W178" s="172">
        <f t="shared" si="16"/>
        <v>0</v>
      </c>
      <c r="X178" s="172">
        <v>0</v>
      </c>
      <c r="Y178" s="172">
        <f t="shared" si="17"/>
        <v>0</v>
      </c>
      <c r="Z178" s="172">
        <v>0</v>
      </c>
      <c r="AA178" s="173">
        <f t="shared" si="18"/>
        <v>0</v>
      </c>
      <c r="AR178" s="19" t="s">
        <v>248</v>
      </c>
      <c r="AT178" s="19" t="s">
        <v>189</v>
      </c>
      <c r="AU178" s="19" t="s">
        <v>106</v>
      </c>
      <c r="AY178" s="19" t="s">
        <v>188</v>
      </c>
      <c r="BE178" s="114">
        <f t="shared" si="19"/>
        <v>0</v>
      </c>
      <c r="BF178" s="114">
        <f t="shared" si="20"/>
        <v>0</v>
      </c>
      <c r="BG178" s="114">
        <f t="shared" si="21"/>
        <v>0</v>
      </c>
      <c r="BH178" s="114">
        <f t="shared" si="22"/>
        <v>0</v>
      </c>
      <c r="BI178" s="114">
        <f t="shared" si="23"/>
        <v>0</v>
      </c>
      <c r="BJ178" s="19" t="s">
        <v>90</v>
      </c>
      <c r="BK178" s="174">
        <f t="shared" si="24"/>
        <v>0</v>
      </c>
      <c r="BL178" s="19" t="s">
        <v>248</v>
      </c>
      <c r="BM178" s="19" t="s">
        <v>1252</v>
      </c>
    </row>
    <row r="179" spans="2:65" s="1" customFormat="1" ht="25.5" customHeight="1" x14ac:dyDescent="0.15">
      <c r="B179" s="137"/>
      <c r="C179" s="166" t="s">
        <v>352</v>
      </c>
      <c r="D179" s="166" t="s">
        <v>189</v>
      </c>
      <c r="E179" s="167" t="s">
        <v>1253</v>
      </c>
      <c r="F179" s="255" t="s">
        <v>1254</v>
      </c>
      <c r="G179" s="255"/>
      <c r="H179" s="255"/>
      <c r="I179" s="255"/>
      <c r="J179" s="168" t="s">
        <v>210</v>
      </c>
      <c r="K179" s="169">
        <v>4</v>
      </c>
      <c r="L179" s="256">
        <v>0</v>
      </c>
      <c r="M179" s="256"/>
      <c r="N179" s="257">
        <f t="shared" si="15"/>
        <v>0</v>
      </c>
      <c r="O179" s="257"/>
      <c r="P179" s="257"/>
      <c r="Q179" s="257"/>
      <c r="R179" s="140"/>
      <c r="T179" s="171" t="s">
        <v>5</v>
      </c>
      <c r="U179" s="44" t="s">
        <v>45</v>
      </c>
      <c r="V179" s="36"/>
      <c r="W179" s="172">
        <f t="shared" si="16"/>
        <v>0</v>
      </c>
      <c r="X179" s="172">
        <v>0</v>
      </c>
      <c r="Y179" s="172">
        <f t="shared" si="17"/>
        <v>0</v>
      </c>
      <c r="Z179" s="172">
        <v>0</v>
      </c>
      <c r="AA179" s="173">
        <f t="shared" si="18"/>
        <v>0</v>
      </c>
      <c r="AR179" s="19" t="s">
        <v>248</v>
      </c>
      <c r="AT179" s="19" t="s">
        <v>189</v>
      </c>
      <c r="AU179" s="19" t="s">
        <v>106</v>
      </c>
      <c r="AY179" s="19" t="s">
        <v>188</v>
      </c>
      <c r="BE179" s="114">
        <f t="shared" si="19"/>
        <v>0</v>
      </c>
      <c r="BF179" s="114">
        <f t="shared" si="20"/>
        <v>0</v>
      </c>
      <c r="BG179" s="114">
        <f t="shared" si="21"/>
        <v>0</v>
      </c>
      <c r="BH179" s="114">
        <f t="shared" si="22"/>
        <v>0</v>
      </c>
      <c r="BI179" s="114">
        <f t="shared" si="23"/>
        <v>0</v>
      </c>
      <c r="BJ179" s="19" t="s">
        <v>90</v>
      </c>
      <c r="BK179" s="174">
        <f t="shared" si="24"/>
        <v>0</v>
      </c>
      <c r="BL179" s="19" t="s">
        <v>248</v>
      </c>
      <c r="BM179" s="19" t="s">
        <v>1255</v>
      </c>
    </row>
    <row r="180" spans="2:65" s="1" customFormat="1" ht="25.5" customHeight="1" x14ac:dyDescent="0.15">
      <c r="B180" s="137"/>
      <c r="C180" s="166" t="s">
        <v>282</v>
      </c>
      <c r="D180" s="166" t="s">
        <v>189</v>
      </c>
      <c r="E180" s="167" t="s">
        <v>1256</v>
      </c>
      <c r="F180" s="255" t="s">
        <v>1257</v>
      </c>
      <c r="G180" s="255"/>
      <c r="H180" s="255"/>
      <c r="I180" s="255"/>
      <c r="J180" s="168" t="s">
        <v>235</v>
      </c>
      <c r="K180" s="169">
        <v>0.45600000000000002</v>
      </c>
      <c r="L180" s="256">
        <v>0</v>
      </c>
      <c r="M180" s="256"/>
      <c r="N180" s="257">
        <f t="shared" si="15"/>
        <v>0</v>
      </c>
      <c r="O180" s="257"/>
      <c r="P180" s="257"/>
      <c r="Q180" s="257"/>
      <c r="R180" s="140"/>
      <c r="T180" s="171" t="s">
        <v>5</v>
      </c>
      <c r="U180" s="44" t="s">
        <v>45</v>
      </c>
      <c r="V180" s="36"/>
      <c r="W180" s="172">
        <f t="shared" si="16"/>
        <v>0</v>
      </c>
      <c r="X180" s="172">
        <v>0</v>
      </c>
      <c r="Y180" s="172">
        <f t="shared" si="17"/>
        <v>0</v>
      </c>
      <c r="Z180" s="172">
        <v>0</v>
      </c>
      <c r="AA180" s="173">
        <f t="shared" si="18"/>
        <v>0</v>
      </c>
      <c r="AR180" s="19" t="s">
        <v>248</v>
      </c>
      <c r="AT180" s="19" t="s">
        <v>189</v>
      </c>
      <c r="AU180" s="19" t="s">
        <v>106</v>
      </c>
      <c r="AY180" s="19" t="s">
        <v>188</v>
      </c>
      <c r="BE180" s="114">
        <f t="shared" si="19"/>
        <v>0</v>
      </c>
      <c r="BF180" s="114">
        <f t="shared" si="20"/>
        <v>0</v>
      </c>
      <c r="BG180" s="114">
        <f t="shared" si="21"/>
        <v>0</v>
      </c>
      <c r="BH180" s="114">
        <f t="shared" si="22"/>
        <v>0</v>
      </c>
      <c r="BI180" s="114">
        <f t="shared" si="23"/>
        <v>0</v>
      </c>
      <c r="BJ180" s="19" t="s">
        <v>90</v>
      </c>
      <c r="BK180" s="174">
        <f t="shared" si="24"/>
        <v>0</v>
      </c>
      <c r="BL180" s="19" t="s">
        <v>248</v>
      </c>
      <c r="BM180" s="19" t="s">
        <v>1258</v>
      </c>
    </row>
    <row r="181" spans="2:65" s="10" customFormat="1" ht="22.25" customHeight="1" x14ac:dyDescent="0.15">
      <c r="B181" s="155"/>
      <c r="C181" s="156"/>
      <c r="D181" s="165" t="s">
        <v>1143</v>
      </c>
      <c r="E181" s="165"/>
      <c r="F181" s="165"/>
      <c r="G181" s="165"/>
      <c r="H181" s="165"/>
      <c r="I181" s="165"/>
      <c r="J181" s="165"/>
      <c r="K181" s="165"/>
      <c r="L181" s="165"/>
      <c r="M181" s="165"/>
      <c r="N181" s="267">
        <f>BK181</f>
        <v>0</v>
      </c>
      <c r="O181" s="268"/>
      <c r="P181" s="268"/>
      <c r="Q181" s="268"/>
      <c r="R181" s="158"/>
      <c r="T181" s="159"/>
      <c r="U181" s="156"/>
      <c r="V181" s="156"/>
      <c r="W181" s="160">
        <f>SUM(W182:W184)</f>
        <v>0</v>
      </c>
      <c r="X181" s="156"/>
      <c r="Y181" s="160">
        <f>SUM(Y182:Y184)</f>
        <v>0.2</v>
      </c>
      <c r="Z181" s="156"/>
      <c r="AA181" s="161">
        <f>SUM(AA182:AA184)</f>
        <v>0</v>
      </c>
      <c r="AR181" s="162" t="s">
        <v>90</v>
      </c>
      <c r="AT181" s="163" t="s">
        <v>77</v>
      </c>
      <c r="AU181" s="163" t="s">
        <v>90</v>
      </c>
      <c r="AY181" s="162" t="s">
        <v>188</v>
      </c>
      <c r="BK181" s="164">
        <f>SUM(BK182:BK184)</f>
        <v>0</v>
      </c>
    </row>
    <row r="182" spans="2:65" s="1" customFormat="1" ht="25.5" customHeight="1" x14ac:dyDescent="0.15">
      <c r="B182" s="137"/>
      <c r="C182" s="166" t="s">
        <v>359</v>
      </c>
      <c r="D182" s="166" t="s">
        <v>189</v>
      </c>
      <c r="E182" s="167" t="s">
        <v>1259</v>
      </c>
      <c r="F182" s="255" t="s">
        <v>1260</v>
      </c>
      <c r="G182" s="255"/>
      <c r="H182" s="255"/>
      <c r="I182" s="255"/>
      <c r="J182" s="168" t="s">
        <v>210</v>
      </c>
      <c r="K182" s="169">
        <v>1</v>
      </c>
      <c r="L182" s="256">
        <v>0</v>
      </c>
      <c r="M182" s="256"/>
      <c r="N182" s="257">
        <f>ROUND(L182*K182,3)</f>
        <v>0</v>
      </c>
      <c r="O182" s="257"/>
      <c r="P182" s="257"/>
      <c r="Q182" s="257"/>
      <c r="R182" s="140"/>
      <c r="T182" s="171" t="s">
        <v>5</v>
      </c>
      <c r="U182" s="44" t="s">
        <v>45</v>
      </c>
      <c r="V182" s="36"/>
      <c r="W182" s="172">
        <f>V182*K182</f>
        <v>0</v>
      </c>
      <c r="X182" s="172">
        <v>0</v>
      </c>
      <c r="Y182" s="172">
        <f>X182*K182</f>
        <v>0</v>
      </c>
      <c r="Z182" s="172">
        <v>0</v>
      </c>
      <c r="AA182" s="173">
        <f>Z182*K182</f>
        <v>0</v>
      </c>
      <c r="AR182" s="19" t="s">
        <v>248</v>
      </c>
      <c r="AT182" s="19" t="s">
        <v>189</v>
      </c>
      <c r="AU182" s="19" t="s">
        <v>106</v>
      </c>
      <c r="AY182" s="19" t="s">
        <v>188</v>
      </c>
      <c r="BE182" s="114">
        <f>IF(U182="základná",N182,0)</f>
        <v>0</v>
      </c>
      <c r="BF182" s="114">
        <f>IF(U182="znížená",N182,0)</f>
        <v>0</v>
      </c>
      <c r="BG182" s="114">
        <f>IF(U182="zákl. prenesená",N182,0)</f>
        <v>0</v>
      </c>
      <c r="BH182" s="114">
        <f>IF(U182="zníž. prenesená",N182,0)</f>
        <v>0</v>
      </c>
      <c r="BI182" s="114">
        <f>IF(U182="nulová",N182,0)</f>
        <v>0</v>
      </c>
      <c r="BJ182" s="19" t="s">
        <v>90</v>
      </c>
      <c r="BK182" s="174">
        <f>ROUND(L182*K182,3)</f>
        <v>0</v>
      </c>
      <c r="BL182" s="19" t="s">
        <v>248</v>
      </c>
      <c r="BM182" s="19" t="s">
        <v>1261</v>
      </c>
    </row>
    <row r="183" spans="2:65" s="1" customFormat="1" ht="51" customHeight="1" x14ac:dyDescent="0.15">
      <c r="B183" s="137"/>
      <c r="C183" s="175" t="s">
        <v>286</v>
      </c>
      <c r="D183" s="175" t="s">
        <v>213</v>
      </c>
      <c r="E183" s="176" t="s">
        <v>1262</v>
      </c>
      <c r="F183" s="258" t="s">
        <v>1263</v>
      </c>
      <c r="G183" s="258"/>
      <c r="H183" s="258"/>
      <c r="I183" s="258"/>
      <c r="J183" s="177" t="s">
        <v>210</v>
      </c>
      <c r="K183" s="178">
        <v>1</v>
      </c>
      <c r="L183" s="259">
        <v>0</v>
      </c>
      <c r="M183" s="259"/>
      <c r="N183" s="260">
        <f>ROUND(L183*K183,3)</f>
        <v>0</v>
      </c>
      <c r="O183" s="257"/>
      <c r="P183" s="257"/>
      <c r="Q183" s="257"/>
      <c r="R183" s="140"/>
      <c r="T183" s="171" t="s">
        <v>5</v>
      </c>
      <c r="U183" s="44" t="s">
        <v>45</v>
      </c>
      <c r="V183" s="36"/>
      <c r="W183" s="172">
        <f>V183*K183</f>
        <v>0</v>
      </c>
      <c r="X183" s="172">
        <v>0.2</v>
      </c>
      <c r="Y183" s="172">
        <f>X183*K183</f>
        <v>0.2</v>
      </c>
      <c r="Z183" s="172">
        <v>0</v>
      </c>
      <c r="AA183" s="173">
        <f>Z183*K183</f>
        <v>0</v>
      </c>
      <c r="AR183" s="19" t="s">
        <v>311</v>
      </c>
      <c r="AT183" s="19" t="s">
        <v>213</v>
      </c>
      <c r="AU183" s="19" t="s">
        <v>106</v>
      </c>
      <c r="AY183" s="19" t="s">
        <v>188</v>
      </c>
      <c r="BE183" s="114">
        <f>IF(U183="základná",N183,0)</f>
        <v>0</v>
      </c>
      <c r="BF183" s="114">
        <f>IF(U183="znížená",N183,0)</f>
        <v>0</v>
      </c>
      <c r="BG183" s="114">
        <f>IF(U183="zákl. prenesená",N183,0)</f>
        <v>0</v>
      </c>
      <c r="BH183" s="114">
        <f>IF(U183="zníž. prenesená",N183,0)</f>
        <v>0</v>
      </c>
      <c r="BI183" s="114">
        <f>IF(U183="nulová",N183,0)</f>
        <v>0</v>
      </c>
      <c r="BJ183" s="19" t="s">
        <v>90</v>
      </c>
      <c r="BK183" s="174">
        <f>ROUND(L183*K183,3)</f>
        <v>0</v>
      </c>
      <c r="BL183" s="19" t="s">
        <v>248</v>
      </c>
      <c r="BM183" s="19" t="s">
        <v>1264</v>
      </c>
    </row>
    <row r="184" spans="2:65" s="1" customFormat="1" ht="25.5" customHeight="1" x14ac:dyDescent="0.15">
      <c r="B184" s="137"/>
      <c r="C184" s="166" t="s">
        <v>367</v>
      </c>
      <c r="D184" s="166" t="s">
        <v>189</v>
      </c>
      <c r="E184" s="167" t="s">
        <v>1265</v>
      </c>
      <c r="F184" s="255" t="s">
        <v>1266</v>
      </c>
      <c r="G184" s="255"/>
      <c r="H184" s="255"/>
      <c r="I184" s="255"/>
      <c r="J184" s="168" t="s">
        <v>235</v>
      </c>
      <c r="K184" s="169">
        <v>0.2</v>
      </c>
      <c r="L184" s="256">
        <v>0</v>
      </c>
      <c r="M184" s="256"/>
      <c r="N184" s="257">
        <f>ROUND(L184*K184,3)</f>
        <v>0</v>
      </c>
      <c r="O184" s="257"/>
      <c r="P184" s="257"/>
      <c r="Q184" s="257"/>
      <c r="R184" s="140"/>
      <c r="T184" s="171" t="s">
        <v>5</v>
      </c>
      <c r="U184" s="44" t="s">
        <v>45</v>
      </c>
      <c r="V184" s="36"/>
      <c r="W184" s="172">
        <f>V184*K184</f>
        <v>0</v>
      </c>
      <c r="X184" s="172">
        <v>0</v>
      </c>
      <c r="Y184" s="172">
        <f>X184*K184</f>
        <v>0</v>
      </c>
      <c r="Z184" s="172">
        <v>0</v>
      </c>
      <c r="AA184" s="173">
        <f>Z184*K184</f>
        <v>0</v>
      </c>
      <c r="AR184" s="19" t="s">
        <v>248</v>
      </c>
      <c r="AT184" s="19" t="s">
        <v>189</v>
      </c>
      <c r="AU184" s="19" t="s">
        <v>106</v>
      </c>
      <c r="AY184" s="19" t="s">
        <v>188</v>
      </c>
      <c r="BE184" s="114">
        <f>IF(U184="základná",N184,0)</f>
        <v>0</v>
      </c>
      <c r="BF184" s="114">
        <f>IF(U184="znížená",N184,0)</f>
        <v>0</v>
      </c>
      <c r="BG184" s="114">
        <f>IF(U184="zákl. prenesená",N184,0)</f>
        <v>0</v>
      </c>
      <c r="BH184" s="114">
        <f>IF(U184="zníž. prenesená",N184,0)</f>
        <v>0</v>
      </c>
      <c r="BI184" s="114">
        <f>IF(U184="nulová",N184,0)</f>
        <v>0</v>
      </c>
      <c r="BJ184" s="19" t="s">
        <v>90</v>
      </c>
      <c r="BK184" s="174">
        <f>ROUND(L184*K184,3)</f>
        <v>0</v>
      </c>
      <c r="BL184" s="19" t="s">
        <v>248</v>
      </c>
      <c r="BM184" s="19" t="s">
        <v>1267</v>
      </c>
    </row>
    <row r="185" spans="2:65" s="10" customFormat="1" ht="29.75" customHeight="1" x14ac:dyDescent="0.15">
      <c r="B185" s="155"/>
      <c r="C185" s="156"/>
      <c r="D185" s="165" t="s">
        <v>1144</v>
      </c>
      <c r="E185" s="165"/>
      <c r="F185" s="165"/>
      <c r="G185" s="165"/>
      <c r="H185" s="165"/>
      <c r="I185" s="165"/>
      <c r="J185" s="165"/>
      <c r="K185" s="165"/>
      <c r="L185" s="165"/>
      <c r="M185" s="165"/>
      <c r="N185" s="267">
        <f>BK185</f>
        <v>0</v>
      </c>
      <c r="O185" s="268"/>
      <c r="P185" s="268"/>
      <c r="Q185" s="268"/>
      <c r="R185" s="158"/>
      <c r="T185" s="159"/>
      <c r="U185" s="156"/>
      <c r="V185" s="156"/>
      <c r="W185" s="160">
        <f>SUM(W186:W188)</f>
        <v>0</v>
      </c>
      <c r="X185" s="156"/>
      <c r="Y185" s="160">
        <f>SUM(Y186:Y188)</f>
        <v>0</v>
      </c>
      <c r="Z185" s="156"/>
      <c r="AA185" s="161">
        <f>SUM(AA186:AA188)</f>
        <v>0</v>
      </c>
      <c r="AR185" s="162" t="s">
        <v>193</v>
      </c>
      <c r="AT185" s="163" t="s">
        <v>77</v>
      </c>
      <c r="AU185" s="163" t="s">
        <v>85</v>
      </c>
      <c r="AY185" s="162" t="s">
        <v>188</v>
      </c>
      <c r="BK185" s="164">
        <f>SUM(BK186:BK188)</f>
        <v>0</v>
      </c>
    </row>
    <row r="186" spans="2:65" s="1" customFormat="1" ht="25.5" customHeight="1" x14ac:dyDescent="0.15">
      <c r="B186" s="137"/>
      <c r="C186" s="166" t="s">
        <v>290</v>
      </c>
      <c r="D186" s="166" t="s">
        <v>189</v>
      </c>
      <c r="E186" s="167" t="s">
        <v>1268</v>
      </c>
      <c r="F186" s="255" t="s">
        <v>1269</v>
      </c>
      <c r="G186" s="255"/>
      <c r="H186" s="255"/>
      <c r="I186" s="255"/>
      <c r="J186" s="168" t="s">
        <v>1270</v>
      </c>
      <c r="K186" s="169">
        <v>5</v>
      </c>
      <c r="L186" s="256">
        <v>0</v>
      </c>
      <c r="M186" s="256"/>
      <c r="N186" s="257">
        <f>ROUND(L186*K186,3)</f>
        <v>0</v>
      </c>
      <c r="O186" s="257"/>
      <c r="P186" s="257"/>
      <c r="Q186" s="257"/>
      <c r="R186" s="140"/>
      <c r="T186" s="171" t="s">
        <v>5</v>
      </c>
      <c r="U186" s="44" t="s">
        <v>45</v>
      </c>
      <c r="V186" s="36"/>
      <c r="W186" s="172">
        <f>V186*K186</f>
        <v>0</v>
      </c>
      <c r="X186" s="172">
        <v>0</v>
      </c>
      <c r="Y186" s="172">
        <f>X186*K186</f>
        <v>0</v>
      </c>
      <c r="Z186" s="172">
        <v>0</v>
      </c>
      <c r="AA186" s="173">
        <f>Z186*K186</f>
        <v>0</v>
      </c>
      <c r="AR186" s="19" t="s">
        <v>248</v>
      </c>
      <c r="AT186" s="19" t="s">
        <v>189</v>
      </c>
      <c r="AU186" s="19" t="s">
        <v>90</v>
      </c>
      <c r="AY186" s="19" t="s">
        <v>188</v>
      </c>
      <c r="BE186" s="114">
        <f>IF(U186="základná",N186,0)</f>
        <v>0</v>
      </c>
      <c r="BF186" s="114">
        <f>IF(U186="znížená",N186,0)</f>
        <v>0</v>
      </c>
      <c r="BG186" s="114">
        <f>IF(U186="zákl. prenesená",N186,0)</f>
        <v>0</v>
      </c>
      <c r="BH186" s="114">
        <f>IF(U186="zníž. prenesená",N186,0)</f>
        <v>0</v>
      </c>
      <c r="BI186" s="114">
        <f>IF(U186="nulová",N186,0)</f>
        <v>0</v>
      </c>
      <c r="BJ186" s="19" t="s">
        <v>90</v>
      </c>
      <c r="BK186" s="174">
        <f>ROUND(L186*K186,3)</f>
        <v>0</v>
      </c>
      <c r="BL186" s="19" t="s">
        <v>248</v>
      </c>
      <c r="BM186" s="19" t="s">
        <v>1271</v>
      </c>
    </row>
    <row r="187" spans="2:65" s="1" customFormat="1" ht="16.5" customHeight="1" x14ac:dyDescent="0.15">
      <c r="B187" s="137"/>
      <c r="C187" s="166" t="s">
        <v>374</v>
      </c>
      <c r="D187" s="166" t="s">
        <v>189</v>
      </c>
      <c r="E187" s="167" t="s">
        <v>1272</v>
      </c>
      <c r="F187" s="255" t="s">
        <v>1273</v>
      </c>
      <c r="G187" s="255"/>
      <c r="H187" s="255"/>
      <c r="I187" s="255"/>
      <c r="J187" s="168" t="s">
        <v>210</v>
      </c>
      <c r="K187" s="169">
        <v>1</v>
      </c>
      <c r="L187" s="256">
        <v>0</v>
      </c>
      <c r="M187" s="256"/>
      <c r="N187" s="257">
        <f>ROUND(L187*K187,3)</f>
        <v>0</v>
      </c>
      <c r="O187" s="257"/>
      <c r="P187" s="257"/>
      <c r="Q187" s="257"/>
      <c r="R187" s="140"/>
      <c r="T187" s="171" t="s">
        <v>5</v>
      </c>
      <c r="U187" s="44" t="s">
        <v>45</v>
      </c>
      <c r="V187" s="36"/>
      <c r="W187" s="172">
        <f>V187*K187</f>
        <v>0</v>
      </c>
      <c r="X187" s="172">
        <v>0</v>
      </c>
      <c r="Y187" s="172">
        <f>X187*K187</f>
        <v>0</v>
      </c>
      <c r="Z187" s="172">
        <v>0</v>
      </c>
      <c r="AA187" s="173">
        <f>Z187*K187</f>
        <v>0</v>
      </c>
      <c r="AR187" s="19" t="s">
        <v>248</v>
      </c>
      <c r="AT187" s="19" t="s">
        <v>189</v>
      </c>
      <c r="AU187" s="19" t="s">
        <v>90</v>
      </c>
      <c r="AY187" s="19" t="s">
        <v>188</v>
      </c>
      <c r="BE187" s="114">
        <f>IF(U187="základná",N187,0)</f>
        <v>0</v>
      </c>
      <c r="BF187" s="114">
        <f>IF(U187="znížená",N187,0)</f>
        <v>0</v>
      </c>
      <c r="BG187" s="114">
        <f>IF(U187="zákl. prenesená",N187,0)</f>
        <v>0</v>
      </c>
      <c r="BH187" s="114">
        <f>IF(U187="zníž. prenesená",N187,0)</f>
        <v>0</v>
      </c>
      <c r="BI187" s="114">
        <f>IF(U187="nulová",N187,0)</f>
        <v>0</v>
      </c>
      <c r="BJ187" s="19" t="s">
        <v>90</v>
      </c>
      <c r="BK187" s="174">
        <f>ROUND(L187*K187,3)</f>
        <v>0</v>
      </c>
      <c r="BL187" s="19" t="s">
        <v>248</v>
      </c>
      <c r="BM187" s="19" t="s">
        <v>1274</v>
      </c>
    </row>
    <row r="188" spans="2:65" s="1" customFormat="1" ht="16.5" customHeight="1" x14ac:dyDescent="0.15">
      <c r="B188" s="137"/>
      <c r="C188" s="166" t="s">
        <v>294</v>
      </c>
      <c r="D188" s="166" t="s">
        <v>189</v>
      </c>
      <c r="E188" s="167" t="s">
        <v>1275</v>
      </c>
      <c r="F188" s="255" t="s">
        <v>1276</v>
      </c>
      <c r="G188" s="255"/>
      <c r="H188" s="255"/>
      <c r="I188" s="255"/>
      <c r="J188" s="168" t="s">
        <v>1270</v>
      </c>
      <c r="K188" s="169">
        <v>48</v>
      </c>
      <c r="L188" s="256">
        <v>0</v>
      </c>
      <c r="M188" s="256"/>
      <c r="N188" s="257">
        <f>ROUND(L188*K188,3)</f>
        <v>0</v>
      </c>
      <c r="O188" s="257"/>
      <c r="P188" s="257"/>
      <c r="Q188" s="257"/>
      <c r="R188" s="140"/>
      <c r="T188" s="171" t="s">
        <v>5</v>
      </c>
      <c r="U188" s="44" t="s">
        <v>45</v>
      </c>
      <c r="V188" s="36"/>
      <c r="W188" s="172">
        <f>V188*K188</f>
        <v>0</v>
      </c>
      <c r="X188" s="172">
        <v>0</v>
      </c>
      <c r="Y188" s="172">
        <f>X188*K188</f>
        <v>0</v>
      </c>
      <c r="Z188" s="172">
        <v>0</v>
      </c>
      <c r="AA188" s="173">
        <f>Z188*K188</f>
        <v>0</v>
      </c>
      <c r="AR188" s="19" t="s">
        <v>248</v>
      </c>
      <c r="AT188" s="19" t="s">
        <v>189</v>
      </c>
      <c r="AU188" s="19" t="s">
        <v>90</v>
      </c>
      <c r="AY188" s="19" t="s">
        <v>188</v>
      </c>
      <c r="BE188" s="114">
        <f>IF(U188="základná",N188,0)</f>
        <v>0</v>
      </c>
      <c r="BF188" s="114">
        <f>IF(U188="znížená",N188,0)</f>
        <v>0</v>
      </c>
      <c r="BG188" s="114">
        <f>IF(U188="zákl. prenesená",N188,0)</f>
        <v>0</v>
      </c>
      <c r="BH188" s="114">
        <f>IF(U188="zníž. prenesená",N188,0)</f>
        <v>0</v>
      </c>
      <c r="BI188" s="114">
        <f>IF(U188="nulová",N188,0)</f>
        <v>0</v>
      </c>
      <c r="BJ188" s="19" t="s">
        <v>90</v>
      </c>
      <c r="BK188" s="174">
        <f>ROUND(L188*K188,3)</f>
        <v>0</v>
      </c>
      <c r="BL188" s="19" t="s">
        <v>248</v>
      </c>
      <c r="BM188" s="19" t="s">
        <v>1277</v>
      </c>
    </row>
    <row r="189" spans="2:65" s="1" customFormat="1" ht="50" customHeight="1" x14ac:dyDescent="0.2">
      <c r="B189" s="35"/>
      <c r="C189" s="36"/>
      <c r="D189" s="157" t="s">
        <v>819</v>
      </c>
      <c r="E189" s="36"/>
      <c r="F189" s="36"/>
      <c r="G189" s="36"/>
      <c r="H189" s="36"/>
      <c r="I189" s="36"/>
      <c r="J189" s="36"/>
      <c r="K189" s="36"/>
      <c r="L189" s="36"/>
      <c r="M189" s="36"/>
      <c r="N189" s="269">
        <f>BK189</f>
        <v>0</v>
      </c>
      <c r="O189" s="270"/>
      <c r="P189" s="270"/>
      <c r="Q189" s="270"/>
      <c r="R189" s="37"/>
      <c r="T189" s="179"/>
      <c r="U189" s="36"/>
      <c r="V189" s="36"/>
      <c r="W189" s="36"/>
      <c r="X189" s="36"/>
      <c r="Y189" s="36"/>
      <c r="Z189" s="36"/>
      <c r="AA189" s="74"/>
      <c r="AT189" s="19" t="s">
        <v>77</v>
      </c>
      <c r="AU189" s="19" t="s">
        <v>78</v>
      </c>
      <c r="AY189" s="19" t="s">
        <v>820</v>
      </c>
      <c r="BK189" s="174">
        <f>SUM(BK190:BK192)</f>
        <v>0</v>
      </c>
    </row>
    <row r="190" spans="2:65" s="1" customFormat="1" ht="22.25" customHeight="1" x14ac:dyDescent="0.15">
      <c r="B190" s="35"/>
      <c r="C190" s="180" t="s">
        <v>5</v>
      </c>
      <c r="D190" s="180" t="s">
        <v>189</v>
      </c>
      <c r="E190" s="181" t="s">
        <v>5</v>
      </c>
      <c r="F190" s="265" t="s">
        <v>5</v>
      </c>
      <c r="G190" s="265"/>
      <c r="H190" s="265"/>
      <c r="I190" s="265"/>
      <c r="J190" s="182" t="s">
        <v>5</v>
      </c>
      <c r="K190" s="170"/>
      <c r="L190" s="256"/>
      <c r="M190" s="266"/>
      <c r="N190" s="266">
        <f>BK190</f>
        <v>0</v>
      </c>
      <c r="O190" s="266"/>
      <c r="P190" s="266"/>
      <c r="Q190" s="266"/>
      <c r="R190" s="37"/>
      <c r="T190" s="171" t="s">
        <v>5</v>
      </c>
      <c r="U190" s="183" t="s">
        <v>45</v>
      </c>
      <c r="V190" s="36"/>
      <c r="W190" s="36"/>
      <c r="X190" s="36"/>
      <c r="Y190" s="36"/>
      <c r="Z190" s="36"/>
      <c r="AA190" s="74"/>
      <c r="AT190" s="19" t="s">
        <v>820</v>
      </c>
      <c r="AU190" s="19" t="s">
        <v>85</v>
      </c>
      <c r="AY190" s="19" t="s">
        <v>820</v>
      </c>
      <c r="BE190" s="114">
        <f>IF(U190="základná",N190,0)</f>
        <v>0</v>
      </c>
      <c r="BF190" s="114">
        <f>IF(U190="znížená",N190,0)</f>
        <v>0</v>
      </c>
      <c r="BG190" s="114">
        <f>IF(U190="zákl. prenesená",N190,0)</f>
        <v>0</v>
      </c>
      <c r="BH190" s="114">
        <f>IF(U190="zníž. prenesená",N190,0)</f>
        <v>0</v>
      </c>
      <c r="BI190" s="114">
        <f>IF(U190="nulová",N190,0)</f>
        <v>0</v>
      </c>
      <c r="BJ190" s="19" t="s">
        <v>90</v>
      </c>
      <c r="BK190" s="174">
        <f>L190*K190</f>
        <v>0</v>
      </c>
    </row>
    <row r="191" spans="2:65" s="1" customFormat="1" ht="22.25" customHeight="1" x14ac:dyDescent="0.15">
      <c r="B191" s="35"/>
      <c r="C191" s="180" t="s">
        <v>5</v>
      </c>
      <c r="D191" s="180" t="s">
        <v>189</v>
      </c>
      <c r="E191" s="181" t="s">
        <v>5</v>
      </c>
      <c r="F191" s="265" t="s">
        <v>5</v>
      </c>
      <c r="G191" s="265"/>
      <c r="H191" s="265"/>
      <c r="I191" s="265"/>
      <c r="J191" s="182" t="s">
        <v>5</v>
      </c>
      <c r="K191" s="170"/>
      <c r="L191" s="256"/>
      <c r="M191" s="266"/>
      <c r="N191" s="266">
        <f>BK191</f>
        <v>0</v>
      </c>
      <c r="O191" s="266"/>
      <c r="P191" s="266"/>
      <c r="Q191" s="266"/>
      <c r="R191" s="37"/>
      <c r="T191" s="171" t="s">
        <v>5</v>
      </c>
      <c r="U191" s="183" t="s">
        <v>45</v>
      </c>
      <c r="V191" s="36"/>
      <c r="W191" s="36"/>
      <c r="X191" s="36"/>
      <c r="Y191" s="36"/>
      <c r="Z191" s="36"/>
      <c r="AA191" s="74"/>
      <c r="AT191" s="19" t="s">
        <v>820</v>
      </c>
      <c r="AU191" s="19" t="s">
        <v>85</v>
      </c>
      <c r="AY191" s="19" t="s">
        <v>820</v>
      </c>
      <c r="BE191" s="114">
        <f>IF(U191="základná",N191,0)</f>
        <v>0</v>
      </c>
      <c r="BF191" s="114">
        <f>IF(U191="znížená",N191,0)</f>
        <v>0</v>
      </c>
      <c r="BG191" s="114">
        <f>IF(U191="zákl. prenesená",N191,0)</f>
        <v>0</v>
      </c>
      <c r="BH191" s="114">
        <f>IF(U191="zníž. prenesená",N191,0)</f>
        <v>0</v>
      </c>
      <c r="BI191" s="114">
        <f>IF(U191="nulová",N191,0)</f>
        <v>0</v>
      </c>
      <c r="BJ191" s="19" t="s">
        <v>90</v>
      </c>
      <c r="BK191" s="174">
        <f>L191*K191</f>
        <v>0</v>
      </c>
    </row>
    <row r="192" spans="2:65" s="1" customFormat="1" ht="22.25" customHeight="1" x14ac:dyDescent="0.15">
      <c r="B192" s="35"/>
      <c r="C192" s="180" t="s">
        <v>5</v>
      </c>
      <c r="D192" s="180" t="s">
        <v>189</v>
      </c>
      <c r="E192" s="181" t="s">
        <v>5</v>
      </c>
      <c r="F192" s="265" t="s">
        <v>5</v>
      </c>
      <c r="G192" s="265"/>
      <c r="H192" s="265"/>
      <c r="I192" s="265"/>
      <c r="J192" s="182" t="s">
        <v>5</v>
      </c>
      <c r="K192" s="170"/>
      <c r="L192" s="256"/>
      <c r="M192" s="266"/>
      <c r="N192" s="266">
        <f>BK192</f>
        <v>0</v>
      </c>
      <c r="O192" s="266"/>
      <c r="P192" s="266"/>
      <c r="Q192" s="266"/>
      <c r="R192" s="37"/>
      <c r="T192" s="171" t="s">
        <v>5</v>
      </c>
      <c r="U192" s="183" t="s">
        <v>45</v>
      </c>
      <c r="V192" s="56"/>
      <c r="W192" s="56"/>
      <c r="X192" s="56"/>
      <c r="Y192" s="56"/>
      <c r="Z192" s="56"/>
      <c r="AA192" s="58"/>
      <c r="AT192" s="19" t="s">
        <v>820</v>
      </c>
      <c r="AU192" s="19" t="s">
        <v>85</v>
      </c>
      <c r="AY192" s="19" t="s">
        <v>820</v>
      </c>
      <c r="BE192" s="114">
        <f>IF(U192="základná",N192,0)</f>
        <v>0</v>
      </c>
      <c r="BF192" s="114">
        <f>IF(U192="znížená",N192,0)</f>
        <v>0</v>
      </c>
      <c r="BG192" s="114">
        <f>IF(U192="zákl. prenesená",N192,0)</f>
        <v>0</v>
      </c>
      <c r="BH192" s="114">
        <f>IF(U192="zníž. prenesená",N192,0)</f>
        <v>0</v>
      </c>
      <c r="BI192" s="114">
        <f>IF(U192="nulová",N192,0)</f>
        <v>0</v>
      </c>
      <c r="BJ192" s="19" t="s">
        <v>90</v>
      </c>
      <c r="BK192" s="174">
        <f>L192*K192</f>
        <v>0</v>
      </c>
    </row>
    <row r="193" spans="2:18" s="1" customFormat="1" ht="7" customHeight="1" x14ac:dyDescent="0.15">
      <c r="B193" s="59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1"/>
    </row>
  </sheetData>
  <mergeCells count="247">
    <mergeCell ref="H1:K1"/>
    <mergeCell ref="S2:AC2"/>
    <mergeCell ref="F191:I191"/>
    <mergeCell ref="L191:M191"/>
    <mergeCell ref="N191:Q191"/>
    <mergeCell ref="F192:I192"/>
    <mergeCell ref="L192:M192"/>
    <mergeCell ref="N192:Q192"/>
    <mergeCell ref="N128:Q128"/>
    <mergeCell ref="N129:Q129"/>
    <mergeCell ref="N130:Q130"/>
    <mergeCell ref="N136:Q136"/>
    <mergeCell ref="N137:Q137"/>
    <mergeCell ref="N141:Q141"/>
    <mergeCell ref="N147:Q147"/>
    <mergeCell ref="N165:Q165"/>
    <mergeCell ref="N170:Q170"/>
    <mergeCell ref="N181:Q181"/>
    <mergeCell ref="N185:Q185"/>
    <mergeCell ref="N189:Q189"/>
    <mergeCell ref="F187:I187"/>
    <mergeCell ref="L187:M187"/>
    <mergeCell ref="N187:Q187"/>
    <mergeCell ref="F188:I188"/>
    <mergeCell ref="L188:M188"/>
    <mergeCell ref="N188:Q188"/>
    <mergeCell ref="F190:I190"/>
    <mergeCell ref="L190:M190"/>
    <mergeCell ref="N190:Q190"/>
    <mergeCell ref="F183:I183"/>
    <mergeCell ref="L183:M183"/>
    <mergeCell ref="N183:Q183"/>
    <mergeCell ref="F184:I184"/>
    <mergeCell ref="L184:M184"/>
    <mergeCell ref="N184:Q184"/>
    <mergeCell ref="F186:I186"/>
    <mergeCell ref="L186:M186"/>
    <mergeCell ref="N186:Q186"/>
    <mergeCell ref="F179:I179"/>
    <mergeCell ref="L179:M179"/>
    <mergeCell ref="N179:Q179"/>
    <mergeCell ref="F180:I180"/>
    <mergeCell ref="L180:M180"/>
    <mergeCell ref="N180:Q180"/>
    <mergeCell ref="F182:I182"/>
    <mergeCell ref="L182:M182"/>
    <mergeCell ref="N182:Q182"/>
    <mergeCell ref="F176:I176"/>
    <mergeCell ref="L176:M176"/>
    <mergeCell ref="N176:Q176"/>
    <mergeCell ref="F177:I177"/>
    <mergeCell ref="L177:M177"/>
    <mergeCell ref="N177:Q177"/>
    <mergeCell ref="F178:I178"/>
    <mergeCell ref="L178:M178"/>
    <mergeCell ref="N178:Q178"/>
    <mergeCell ref="F173:I173"/>
    <mergeCell ref="L173:M173"/>
    <mergeCell ref="N173:Q173"/>
    <mergeCell ref="F174:I174"/>
    <mergeCell ref="L174:M174"/>
    <mergeCell ref="N174:Q174"/>
    <mergeCell ref="F175:I175"/>
    <mergeCell ref="L175:M175"/>
    <mergeCell ref="N175:Q175"/>
    <mergeCell ref="F169:I169"/>
    <mergeCell ref="L169:M169"/>
    <mergeCell ref="N169:Q169"/>
    <mergeCell ref="F171:I171"/>
    <mergeCell ref="L171:M171"/>
    <mergeCell ref="N171:Q171"/>
    <mergeCell ref="F172:I172"/>
    <mergeCell ref="L172:M172"/>
    <mergeCell ref="N172:Q172"/>
    <mergeCell ref="F166:I166"/>
    <mergeCell ref="L166:M166"/>
    <mergeCell ref="N166:Q166"/>
    <mergeCell ref="F167:I167"/>
    <mergeCell ref="L167:M167"/>
    <mergeCell ref="N167:Q167"/>
    <mergeCell ref="F168:I168"/>
    <mergeCell ref="L168:M168"/>
    <mergeCell ref="N168:Q168"/>
    <mergeCell ref="F162:I162"/>
    <mergeCell ref="L162:M162"/>
    <mergeCell ref="N162:Q162"/>
    <mergeCell ref="F163:I163"/>
    <mergeCell ref="L163:M163"/>
    <mergeCell ref="N163:Q163"/>
    <mergeCell ref="F164:I164"/>
    <mergeCell ref="L164:M164"/>
    <mergeCell ref="N164:Q164"/>
    <mergeCell ref="F159:I159"/>
    <mergeCell ref="L159:M159"/>
    <mergeCell ref="N159:Q159"/>
    <mergeCell ref="F160:I160"/>
    <mergeCell ref="L160:M160"/>
    <mergeCell ref="N160:Q160"/>
    <mergeCell ref="F161:I161"/>
    <mergeCell ref="L161:M161"/>
    <mergeCell ref="N161:Q161"/>
    <mergeCell ref="F156:I156"/>
    <mergeCell ref="L156:M156"/>
    <mergeCell ref="N156:Q156"/>
    <mergeCell ref="F157:I157"/>
    <mergeCell ref="L157:M157"/>
    <mergeCell ref="N157:Q157"/>
    <mergeCell ref="F158:I158"/>
    <mergeCell ref="L158:M158"/>
    <mergeCell ref="N158:Q158"/>
    <mergeCell ref="F153:I153"/>
    <mergeCell ref="L153:M153"/>
    <mergeCell ref="N153:Q153"/>
    <mergeCell ref="F154:I154"/>
    <mergeCell ref="L154:M154"/>
    <mergeCell ref="N154:Q154"/>
    <mergeCell ref="F155:I155"/>
    <mergeCell ref="L155:M155"/>
    <mergeCell ref="N155:Q155"/>
    <mergeCell ref="F150:I150"/>
    <mergeCell ref="L150:M150"/>
    <mergeCell ref="N150:Q150"/>
    <mergeCell ref="F151:I151"/>
    <mergeCell ref="L151:M151"/>
    <mergeCell ref="N151:Q151"/>
    <mergeCell ref="F152:I152"/>
    <mergeCell ref="L152:M152"/>
    <mergeCell ref="N152:Q152"/>
    <mergeCell ref="F146:I146"/>
    <mergeCell ref="L146:M146"/>
    <mergeCell ref="N146:Q146"/>
    <mergeCell ref="F148:I148"/>
    <mergeCell ref="L148:M148"/>
    <mergeCell ref="N148:Q148"/>
    <mergeCell ref="F149:I149"/>
    <mergeCell ref="L149:M149"/>
    <mergeCell ref="N149:Q149"/>
    <mergeCell ref="F143:I143"/>
    <mergeCell ref="L143:M143"/>
    <mergeCell ref="N143:Q143"/>
    <mergeCell ref="F144:I144"/>
    <mergeCell ref="L144:M144"/>
    <mergeCell ref="N144:Q144"/>
    <mergeCell ref="F145:I145"/>
    <mergeCell ref="L145:M145"/>
    <mergeCell ref="N145:Q145"/>
    <mergeCell ref="F139:I139"/>
    <mergeCell ref="L139:M139"/>
    <mergeCell ref="N139:Q139"/>
    <mergeCell ref="F140:I140"/>
    <mergeCell ref="L140:M140"/>
    <mergeCell ref="N140:Q140"/>
    <mergeCell ref="F142:I142"/>
    <mergeCell ref="L142:M142"/>
    <mergeCell ref="N142:Q142"/>
    <mergeCell ref="F134:I134"/>
    <mergeCell ref="L134:M134"/>
    <mergeCell ref="N134:Q134"/>
    <mergeCell ref="F135:I135"/>
    <mergeCell ref="L135:M135"/>
    <mergeCell ref="N135:Q135"/>
    <mergeCell ref="F138:I138"/>
    <mergeCell ref="L138:M138"/>
    <mergeCell ref="N138:Q138"/>
    <mergeCell ref="F131:I131"/>
    <mergeCell ref="L131:M131"/>
    <mergeCell ref="N131:Q131"/>
    <mergeCell ref="F132:I132"/>
    <mergeCell ref="L132:M132"/>
    <mergeCell ref="N132:Q132"/>
    <mergeCell ref="F133:I133"/>
    <mergeCell ref="L133:M133"/>
    <mergeCell ref="N133:Q133"/>
    <mergeCell ref="L110:Q110"/>
    <mergeCell ref="C116:Q116"/>
    <mergeCell ref="F118:P118"/>
    <mergeCell ref="F119:P119"/>
    <mergeCell ref="F120:P120"/>
    <mergeCell ref="M122:P122"/>
    <mergeCell ref="M124:Q124"/>
    <mergeCell ref="M125:Q125"/>
    <mergeCell ref="F127:I127"/>
    <mergeCell ref="L127:M127"/>
    <mergeCell ref="N127:Q127"/>
    <mergeCell ref="D104:H104"/>
    <mergeCell ref="N104:Q104"/>
    <mergeCell ref="D105:H105"/>
    <mergeCell ref="N105:Q105"/>
    <mergeCell ref="D106:H106"/>
    <mergeCell ref="N106:Q106"/>
    <mergeCell ref="D107:H107"/>
    <mergeCell ref="N107:Q107"/>
    <mergeCell ref="N108:Q108"/>
    <mergeCell ref="N95:Q95"/>
    <mergeCell ref="N96:Q96"/>
    <mergeCell ref="N97:Q97"/>
    <mergeCell ref="N98:Q98"/>
    <mergeCell ref="N99:Q99"/>
    <mergeCell ref="N100:Q100"/>
    <mergeCell ref="N102:Q102"/>
    <mergeCell ref="D103:H103"/>
    <mergeCell ref="N103:Q103"/>
    <mergeCell ref="M85:Q85"/>
    <mergeCell ref="C87:G87"/>
    <mergeCell ref="N87:Q87"/>
    <mergeCell ref="N89:Q89"/>
    <mergeCell ref="N90:Q90"/>
    <mergeCell ref="N91:Q91"/>
    <mergeCell ref="N92:Q92"/>
    <mergeCell ref="N93:Q93"/>
    <mergeCell ref="N94:Q94"/>
    <mergeCell ref="H37:J37"/>
    <mergeCell ref="M37:P37"/>
    <mergeCell ref="L39:P39"/>
    <mergeCell ref="C76:Q76"/>
    <mergeCell ref="F78:P78"/>
    <mergeCell ref="F79:P79"/>
    <mergeCell ref="F80:P80"/>
    <mergeCell ref="M82:P82"/>
    <mergeCell ref="M84:Q84"/>
    <mergeCell ref="M31:P31"/>
    <mergeCell ref="H33:J33"/>
    <mergeCell ref="M33:P33"/>
    <mergeCell ref="H34:J34"/>
    <mergeCell ref="M34:P34"/>
    <mergeCell ref="H35:J35"/>
    <mergeCell ref="M35:P35"/>
    <mergeCell ref="H36:J36"/>
    <mergeCell ref="M36:P36"/>
    <mergeCell ref="E16:L16"/>
    <mergeCell ref="O16:P16"/>
    <mergeCell ref="O18:P18"/>
    <mergeCell ref="O19:P19"/>
    <mergeCell ref="O21:P21"/>
    <mergeCell ref="O22:P22"/>
    <mergeCell ref="E25:L25"/>
    <mergeCell ref="M28:P28"/>
    <mergeCell ref="M29:P29"/>
    <mergeCell ref="C2:Q2"/>
    <mergeCell ref="C4:Q4"/>
    <mergeCell ref="F6:P6"/>
    <mergeCell ref="F7:P7"/>
    <mergeCell ref="F8:P8"/>
    <mergeCell ref="O10:P10"/>
    <mergeCell ref="O12:P12"/>
    <mergeCell ref="O13:P13"/>
    <mergeCell ref="O15:P15"/>
  </mergeCells>
  <dataValidations count="2">
    <dataValidation type="list" allowBlank="1" showInputMessage="1" showErrorMessage="1" error="Povolené sú hodnoty K, M." sqref="D190:D193" xr:uid="{00000000-0002-0000-0400-000000000000}">
      <formula1>"K, M"</formula1>
    </dataValidation>
    <dataValidation type="list" allowBlank="1" showInputMessage="1" showErrorMessage="1" error="Povolené sú hodnoty základná, znížená, nulová." sqref="U190:U193" xr:uid="{00000000-0002-0000-0400-000001000000}">
      <formula1>"základná, znížená, nulová"</formula1>
    </dataValidation>
  </dataValidations>
  <hyperlinks>
    <hyperlink ref="F1:G1" location="C2" display="1) Krycí list rozpočtu" xr:uid="{00000000-0004-0000-0400-000000000000}"/>
    <hyperlink ref="H1:K1" location="C87" display="2) Rekapitulácia rozpočtu" xr:uid="{00000000-0004-0000-0400-000001000000}"/>
    <hyperlink ref="L1" location="C127" display="3) Rozpočet" xr:uid="{00000000-0004-0000-0400-000002000000}"/>
    <hyperlink ref="S1:T1" location="'Rekapitulácia stavby'!C2" display="Rekapitulácia stavby" xr:uid="{00000000-0004-0000-04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N201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107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ht="25.25" customHeight="1" x14ac:dyDescent="0.15">
      <c r="B8" s="23"/>
      <c r="C8" s="26"/>
      <c r="D8" s="30" t="s">
        <v>131</v>
      </c>
      <c r="E8" s="26"/>
      <c r="F8" s="233" t="s">
        <v>1278</v>
      </c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26"/>
      <c r="R8" s="24"/>
    </row>
    <row r="9" spans="1:66" s="1" customFormat="1" ht="32.75" customHeight="1" x14ac:dyDescent="0.15">
      <c r="B9" s="35"/>
      <c r="C9" s="36"/>
      <c r="D9" s="29" t="s">
        <v>1279</v>
      </c>
      <c r="E9" s="36"/>
      <c r="F9" s="192" t="s">
        <v>1280</v>
      </c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36"/>
      <c r="R9" s="37"/>
    </row>
    <row r="10" spans="1:66" s="1" customFormat="1" ht="14.5" customHeight="1" x14ac:dyDescent="0.15">
      <c r="B10" s="35"/>
      <c r="C10" s="36"/>
      <c r="D10" s="30" t="s">
        <v>18</v>
      </c>
      <c r="E10" s="36"/>
      <c r="F10" s="28" t="s">
        <v>5</v>
      </c>
      <c r="G10" s="36"/>
      <c r="H10" s="36"/>
      <c r="I10" s="36"/>
      <c r="J10" s="36"/>
      <c r="K10" s="36"/>
      <c r="L10" s="36"/>
      <c r="M10" s="30" t="s">
        <v>19</v>
      </c>
      <c r="N10" s="36"/>
      <c r="O10" s="28" t="s">
        <v>5</v>
      </c>
      <c r="P10" s="36"/>
      <c r="Q10" s="36"/>
      <c r="R10" s="37"/>
    </row>
    <row r="11" spans="1:66" s="1" customFormat="1" ht="14.5" customHeight="1" x14ac:dyDescent="0.15">
      <c r="B11" s="35"/>
      <c r="C11" s="36"/>
      <c r="D11" s="30" t="s">
        <v>20</v>
      </c>
      <c r="E11" s="36"/>
      <c r="F11" s="28" t="s">
        <v>21</v>
      </c>
      <c r="G11" s="36"/>
      <c r="H11" s="36"/>
      <c r="I11" s="36"/>
      <c r="J11" s="36"/>
      <c r="K11" s="36"/>
      <c r="L11" s="36"/>
      <c r="M11" s="30" t="s">
        <v>22</v>
      </c>
      <c r="N11" s="36"/>
      <c r="O11" s="236">
        <f>'Rekapitulácia stavby'!AN8</f>
        <v>0</v>
      </c>
      <c r="P11" s="237"/>
      <c r="Q11" s="36"/>
      <c r="R11" s="37"/>
    </row>
    <row r="12" spans="1:66" s="1" customFormat="1" ht="11" customHeight="1" x14ac:dyDescent="0.15"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7"/>
    </row>
    <row r="13" spans="1:66" s="1" customFormat="1" ht="14.5" customHeight="1" x14ac:dyDescent="0.15">
      <c r="B13" s="35"/>
      <c r="C13" s="36"/>
      <c r="D13" s="30" t="s">
        <v>23</v>
      </c>
      <c r="E13" s="36"/>
      <c r="F13" s="36"/>
      <c r="G13" s="36"/>
      <c r="H13" s="36"/>
      <c r="I13" s="36"/>
      <c r="J13" s="36"/>
      <c r="K13" s="36"/>
      <c r="L13" s="36"/>
      <c r="M13" s="30" t="s">
        <v>24</v>
      </c>
      <c r="N13" s="36"/>
      <c r="O13" s="190" t="s">
        <v>25</v>
      </c>
      <c r="P13" s="190"/>
      <c r="Q13" s="36"/>
      <c r="R13" s="37"/>
    </row>
    <row r="14" spans="1:66" s="1" customFormat="1" ht="18" customHeight="1" x14ac:dyDescent="0.15">
      <c r="B14" s="35"/>
      <c r="C14" s="36"/>
      <c r="D14" s="36"/>
      <c r="E14" s="28" t="s">
        <v>26</v>
      </c>
      <c r="F14" s="36"/>
      <c r="G14" s="36"/>
      <c r="H14" s="36"/>
      <c r="I14" s="36"/>
      <c r="J14" s="36"/>
      <c r="K14" s="36"/>
      <c r="L14" s="36"/>
      <c r="M14" s="30" t="s">
        <v>27</v>
      </c>
      <c r="N14" s="36"/>
      <c r="O14" s="190" t="s">
        <v>5</v>
      </c>
      <c r="P14" s="190"/>
      <c r="Q14" s="36"/>
      <c r="R14" s="37"/>
    </row>
    <row r="15" spans="1:66" s="1" customFormat="1" ht="7" customHeight="1" x14ac:dyDescent="0.15">
      <c r="B15" s="35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7"/>
    </row>
    <row r="16" spans="1:66" s="1" customFormat="1" ht="14.5" customHeight="1" x14ac:dyDescent="0.15">
      <c r="B16" s="35"/>
      <c r="C16" s="36"/>
      <c r="D16" s="30" t="s">
        <v>28</v>
      </c>
      <c r="E16" s="36"/>
      <c r="F16" s="36"/>
      <c r="G16" s="36"/>
      <c r="H16" s="36"/>
      <c r="I16" s="36"/>
      <c r="J16" s="36"/>
      <c r="K16" s="36"/>
      <c r="L16" s="36"/>
      <c r="M16" s="30" t="s">
        <v>24</v>
      </c>
      <c r="N16" s="36"/>
      <c r="O16" s="238" t="str">
        <f>IF('Rekapitulácia stavby'!AN13="","",'Rekapitulácia stavby'!AN13)</f>
        <v>Vyplň údaj</v>
      </c>
      <c r="P16" s="190"/>
      <c r="Q16" s="36"/>
      <c r="R16" s="37"/>
    </row>
    <row r="17" spans="2:18" s="1" customFormat="1" ht="18" customHeight="1" x14ac:dyDescent="0.15">
      <c r="B17" s="35"/>
      <c r="C17" s="36"/>
      <c r="D17" s="36"/>
      <c r="E17" s="238" t="str">
        <f>IF('Rekapitulácia stavby'!E14="","",'Rekapitulácia stavby'!E14)</f>
        <v>Vyplň údaj</v>
      </c>
      <c r="F17" s="239"/>
      <c r="G17" s="239"/>
      <c r="H17" s="239"/>
      <c r="I17" s="239"/>
      <c r="J17" s="239"/>
      <c r="K17" s="239"/>
      <c r="L17" s="239"/>
      <c r="M17" s="30" t="s">
        <v>27</v>
      </c>
      <c r="N17" s="36"/>
      <c r="O17" s="238" t="str">
        <f>IF('Rekapitulácia stavby'!AN14="","",'Rekapitulácia stavby'!AN14)</f>
        <v>Vyplň údaj</v>
      </c>
      <c r="P17" s="190"/>
      <c r="Q17" s="36"/>
      <c r="R17" s="37"/>
    </row>
    <row r="18" spans="2:18" s="1" customFormat="1" ht="7" customHeight="1" x14ac:dyDescent="0.15">
      <c r="B18" s="35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7"/>
    </row>
    <row r="19" spans="2:18" s="1" customFormat="1" ht="14.5" customHeight="1" x14ac:dyDescent="0.15">
      <c r="B19" s="35"/>
      <c r="C19" s="36"/>
      <c r="D19" s="30" t="s">
        <v>30</v>
      </c>
      <c r="E19" s="36"/>
      <c r="F19" s="36"/>
      <c r="G19" s="36"/>
      <c r="H19" s="36"/>
      <c r="I19" s="36"/>
      <c r="J19" s="36"/>
      <c r="K19" s="36"/>
      <c r="L19" s="36"/>
      <c r="M19" s="30" t="s">
        <v>24</v>
      </c>
      <c r="N19" s="36"/>
      <c r="O19" s="190" t="s">
        <v>31</v>
      </c>
      <c r="P19" s="190"/>
      <c r="Q19" s="36"/>
      <c r="R19" s="37"/>
    </row>
    <row r="20" spans="2:18" s="1" customFormat="1" ht="18" customHeight="1" x14ac:dyDescent="0.15">
      <c r="B20" s="35"/>
      <c r="C20" s="36"/>
      <c r="D20" s="36"/>
      <c r="E20" s="28" t="s">
        <v>32</v>
      </c>
      <c r="F20" s="36"/>
      <c r="G20" s="36"/>
      <c r="H20" s="36"/>
      <c r="I20" s="36"/>
      <c r="J20" s="36"/>
      <c r="K20" s="36"/>
      <c r="L20" s="36"/>
      <c r="M20" s="30" t="s">
        <v>27</v>
      </c>
      <c r="N20" s="36"/>
      <c r="O20" s="190" t="s">
        <v>33</v>
      </c>
      <c r="P20" s="190"/>
      <c r="Q20" s="36"/>
      <c r="R20" s="37"/>
    </row>
    <row r="21" spans="2:18" s="1" customFormat="1" ht="7" customHeight="1" x14ac:dyDescent="0.15">
      <c r="B21" s="35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7"/>
    </row>
    <row r="22" spans="2:18" s="1" customFormat="1" ht="14.5" customHeight="1" x14ac:dyDescent="0.15">
      <c r="B22" s="35"/>
      <c r="C22" s="36"/>
      <c r="D22" s="30" t="s">
        <v>36</v>
      </c>
      <c r="E22" s="36"/>
      <c r="F22" s="36"/>
      <c r="G22" s="36"/>
      <c r="H22" s="36"/>
      <c r="I22" s="36"/>
      <c r="J22" s="36"/>
      <c r="K22" s="36"/>
      <c r="L22" s="36"/>
      <c r="M22" s="30" t="s">
        <v>24</v>
      </c>
      <c r="N22" s="36"/>
      <c r="O22" s="190" t="str">
        <f>IF('Rekapitulácia stavby'!AN19="","",'Rekapitulácia stavby'!AN19)</f>
        <v/>
      </c>
      <c r="P22" s="190"/>
      <c r="Q22" s="36"/>
      <c r="R22" s="37"/>
    </row>
    <row r="23" spans="2:18" s="1" customFormat="1" ht="18" customHeight="1" x14ac:dyDescent="0.15">
      <c r="B23" s="35"/>
      <c r="C23" s="36"/>
      <c r="D23" s="36"/>
      <c r="E23" s="28" t="str">
        <f>IF('Rekapitulácia stavby'!E20="","",'Rekapitulácia stavby'!E20)</f>
        <v xml:space="preserve"> </v>
      </c>
      <c r="F23" s="36"/>
      <c r="G23" s="36"/>
      <c r="H23" s="36"/>
      <c r="I23" s="36"/>
      <c r="J23" s="36"/>
      <c r="K23" s="36"/>
      <c r="L23" s="36"/>
      <c r="M23" s="30" t="s">
        <v>27</v>
      </c>
      <c r="N23" s="36"/>
      <c r="O23" s="190" t="str">
        <f>IF('Rekapitulácia stavby'!AN20="","",'Rekapitulácia stavby'!AN20)</f>
        <v/>
      </c>
      <c r="P23" s="190"/>
      <c r="Q23" s="36"/>
      <c r="R23" s="37"/>
    </row>
    <row r="24" spans="2:18" s="1" customFormat="1" ht="7" customHeight="1" x14ac:dyDescent="0.15">
      <c r="B24" s="35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4.5" customHeight="1" x14ac:dyDescent="0.15">
      <c r="B25" s="35"/>
      <c r="C25" s="36"/>
      <c r="D25" s="30" t="s">
        <v>38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7"/>
    </row>
    <row r="26" spans="2:18" s="1" customFormat="1" ht="16.5" customHeight="1" x14ac:dyDescent="0.15">
      <c r="B26" s="35"/>
      <c r="C26" s="36"/>
      <c r="D26" s="36"/>
      <c r="E26" s="195" t="s">
        <v>5</v>
      </c>
      <c r="F26" s="195"/>
      <c r="G26" s="195"/>
      <c r="H26" s="195"/>
      <c r="I26" s="195"/>
      <c r="J26" s="195"/>
      <c r="K26" s="195"/>
      <c r="L26" s="195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7"/>
    </row>
    <row r="28" spans="2:18" s="1" customFormat="1" ht="7" customHeight="1" x14ac:dyDescent="0.15">
      <c r="B28" s="35"/>
      <c r="C28" s="36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36"/>
      <c r="R28" s="37"/>
    </row>
    <row r="29" spans="2:18" s="1" customFormat="1" ht="14.5" customHeight="1" x14ac:dyDescent="0.15">
      <c r="B29" s="35"/>
      <c r="C29" s="36"/>
      <c r="D29" s="122" t="s">
        <v>133</v>
      </c>
      <c r="E29" s="36"/>
      <c r="F29" s="36"/>
      <c r="G29" s="36"/>
      <c r="H29" s="36"/>
      <c r="I29" s="36"/>
      <c r="J29" s="36"/>
      <c r="K29" s="36"/>
      <c r="L29" s="36"/>
      <c r="M29" s="196">
        <f>N90</f>
        <v>0</v>
      </c>
      <c r="N29" s="196"/>
      <c r="O29" s="196"/>
      <c r="P29" s="196"/>
      <c r="Q29" s="36"/>
      <c r="R29" s="37"/>
    </row>
    <row r="30" spans="2:18" s="1" customFormat="1" ht="14.5" customHeight="1" x14ac:dyDescent="0.15">
      <c r="B30" s="35"/>
      <c r="C30" s="36"/>
      <c r="D30" s="34" t="s">
        <v>117</v>
      </c>
      <c r="E30" s="36"/>
      <c r="F30" s="36"/>
      <c r="G30" s="36"/>
      <c r="H30" s="36"/>
      <c r="I30" s="36"/>
      <c r="J30" s="36"/>
      <c r="K30" s="36"/>
      <c r="L30" s="36"/>
      <c r="M30" s="196">
        <f>N102</f>
        <v>0</v>
      </c>
      <c r="N30" s="196"/>
      <c r="O30" s="196"/>
      <c r="P30" s="196"/>
      <c r="Q30" s="36"/>
      <c r="R30" s="37"/>
    </row>
    <row r="31" spans="2:18" s="1" customFormat="1" ht="7" customHeight="1" x14ac:dyDescent="0.15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7"/>
    </row>
    <row r="32" spans="2:18" s="1" customFormat="1" ht="25.25" customHeight="1" x14ac:dyDescent="0.15">
      <c r="B32" s="35"/>
      <c r="C32" s="36"/>
      <c r="D32" s="123" t="s">
        <v>41</v>
      </c>
      <c r="E32" s="36"/>
      <c r="F32" s="36"/>
      <c r="G32" s="36"/>
      <c r="H32" s="36"/>
      <c r="I32" s="36"/>
      <c r="J32" s="36"/>
      <c r="K32" s="36"/>
      <c r="L32" s="36"/>
      <c r="M32" s="240">
        <f>ROUND(M29+M30,2)</f>
        <v>0</v>
      </c>
      <c r="N32" s="235"/>
      <c r="O32" s="235"/>
      <c r="P32" s="235"/>
      <c r="Q32" s="36"/>
      <c r="R32" s="37"/>
    </row>
    <row r="33" spans="2:18" s="1" customFormat="1" ht="7" customHeight="1" x14ac:dyDescent="0.15">
      <c r="B33" s="35"/>
      <c r="C33" s="36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36"/>
      <c r="R33" s="37"/>
    </row>
    <row r="34" spans="2:18" s="1" customFormat="1" ht="14.5" customHeight="1" x14ac:dyDescent="0.15">
      <c r="B34" s="35"/>
      <c r="C34" s="36"/>
      <c r="D34" s="42" t="s">
        <v>42</v>
      </c>
      <c r="E34" s="42" t="s">
        <v>43</v>
      </c>
      <c r="F34" s="43">
        <v>0.2</v>
      </c>
      <c r="G34" s="124" t="s">
        <v>44</v>
      </c>
      <c r="H34" s="241">
        <f>ROUND((((SUM(BE102:BE109)+SUM(BE129:BE196))+SUM(BE198:BE200))),2)</f>
        <v>0</v>
      </c>
      <c r="I34" s="235"/>
      <c r="J34" s="235"/>
      <c r="K34" s="36"/>
      <c r="L34" s="36"/>
      <c r="M34" s="241">
        <f>ROUND(((ROUND((SUM(BE102:BE109)+SUM(BE129:BE196)), 2)*F34)+SUM(BE198:BE200)*F34),2)</f>
        <v>0</v>
      </c>
      <c r="N34" s="235"/>
      <c r="O34" s="235"/>
      <c r="P34" s="235"/>
      <c r="Q34" s="36"/>
      <c r="R34" s="37"/>
    </row>
    <row r="35" spans="2:18" s="1" customFormat="1" ht="14.5" customHeight="1" x14ac:dyDescent="0.15">
      <c r="B35" s="35"/>
      <c r="C35" s="36"/>
      <c r="D35" s="36"/>
      <c r="E35" s="42" t="s">
        <v>45</v>
      </c>
      <c r="F35" s="43">
        <v>0.2</v>
      </c>
      <c r="G35" s="124" t="s">
        <v>44</v>
      </c>
      <c r="H35" s="241">
        <f>ROUND((((SUM(BF102:BF109)+SUM(BF129:BF196))+SUM(BF198:BF200))),2)</f>
        <v>0</v>
      </c>
      <c r="I35" s="235"/>
      <c r="J35" s="235"/>
      <c r="K35" s="36"/>
      <c r="L35" s="36"/>
      <c r="M35" s="241">
        <f>ROUND(((ROUND((SUM(BF102:BF109)+SUM(BF129:BF196)), 2)*F35)+SUM(BF198:BF200)*F35),2)</f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46</v>
      </c>
      <c r="F36" s="43">
        <v>0.2</v>
      </c>
      <c r="G36" s="124" t="s">
        <v>44</v>
      </c>
      <c r="H36" s="241">
        <f>ROUND((((SUM(BG102:BG109)+SUM(BG129:BG196))+SUM(BG198:BG200))),2)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47</v>
      </c>
      <c r="F37" s="43">
        <v>0.2</v>
      </c>
      <c r="G37" s="124" t="s">
        <v>44</v>
      </c>
      <c r="H37" s="241">
        <f>ROUND((((SUM(BH102:BH109)+SUM(BH129:BH196))+SUM(BH198:BH200))),2)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14.5" hidden="1" customHeight="1" x14ac:dyDescent="0.15">
      <c r="B38" s="35"/>
      <c r="C38" s="36"/>
      <c r="D38" s="36"/>
      <c r="E38" s="42" t="s">
        <v>48</v>
      </c>
      <c r="F38" s="43">
        <v>0</v>
      </c>
      <c r="G38" s="124" t="s">
        <v>44</v>
      </c>
      <c r="H38" s="241">
        <f>ROUND((((SUM(BI102:BI109)+SUM(BI129:BI196))+SUM(BI198:BI200))),2)</f>
        <v>0</v>
      </c>
      <c r="I38" s="235"/>
      <c r="J38" s="235"/>
      <c r="K38" s="36"/>
      <c r="L38" s="36"/>
      <c r="M38" s="241">
        <v>0</v>
      </c>
      <c r="N38" s="235"/>
      <c r="O38" s="235"/>
      <c r="P38" s="235"/>
      <c r="Q38" s="36"/>
      <c r="R38" s="37"/>
    </row>
    <row r="39" spans="2:18" s="1" customFormat="1" ht="7" customHeight="1" x14ac:dyDescent="0.15">
      <c r="B39" s="35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</row>
    <row r="40" spans="2:18" s="1" customFormat="1" ht="25.25" customHeight="1" x14ac:dyDescent="0.15">
      <c r="B40" s="35"/>
      <c r="C40" s="120"/>
      <c r="D40" s="125" t="s">
        <v>49</v>
      </c>
      <c r="E40" s="75"/>
      <c r="F40" s="75"/>
      <c r="G40" s="126" t="s">
        <v>50</v>
      </c>
      <c r="H40" s="127" t="s">
        <v>51</v>
      </c>
      <c r="I40" s="75"/>
      <c r="J40" s="75"/>
      <c r="K40" s="75"/>
      <c r="L40" s="242">
        <f>SUM(M32:M38)</f>
        <v>0</v>
      </c>
      <c r="M40" s="242"/>
      <c r="N40" s="242"/>
      <c r="O40" s="242"/>
      <c r="P40" s="243"/>
      <c r="Q40" s="120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s="1" customFormat="1" ht="14.5" customHeight="1" x14ac:dyDescent="0.15">
      <c r="B42" s="35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ht="30" customHeight="1" x14ac:dyDescent="0.15">
      <c r="B80" s="23"/>
      <c r="C80" s="30" t="s">
        <v>131</v>
      </c>
      <c r="D80" s="26"/>
      <c r="E80" s="26"/>
      <c r="F80" s="233" t="s">
        <v>1278</v>
      </c>
      <c r="G80" s="191"/>
      <c r="H80" s="191"/>
      <c r="I80" s="191"/>
      <c r="J80" s="191"/>
      <c r="K80" s="191"/>
      <c r="L80" s="191"/>
      <c r="M80" s="191"/>
      <c r="N80" s="191"/>
      <c r="O80" s="191"/>
      <c r="P80" s="191"/>
      <c r="Q80" s="26"/>
      <c r="R80" s="24"/>
    </row>
    <row r="81" spans="2:47" s="1" customFormat="1" ht="37" customHeight="1" x14ac:dyDescent="0.15">
      <c r="B81" s="35"/>
      <c r="C81" s="69" t="s">
        <v>1279</v>
      </c>
      <c r="D81" s="36"/>
      <c r="E81" s="36"/>
      <c r="F81" s="231" t="str">
        <f>F9</f>
        <v>a) - Elektroinštalácia</v>
      </c>
      <c r="G81" s="235"/>
      <c r="H81" s="235"/>
      <c r="I81" s="235"/>
      <c r="J81" s="235"/>
      <c r="K81" s="235"/>
      <c r="L81" s="235"/>
      <c r="M81" s="235"/>
      <c r="N81" s="235"/>
      <c r="O81" s="235"/>
      <c r="P81" s="235"/>
      <c r="Q81" s="36"/>
      <c r="R81" s="37"/>
    </row>
    <row r="82" spans="2:47" s="1" customFormat="1" ht="7" customHeight="1" x14ac:dyDescent="0.15">
      <c r="B82" s="35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7"/>
    </row>
    <row r="83" spans="2:47" s="1" customFormat="1" ht="18" customHeight="1" x14ac:dyDescent="0.15">
      <c r="B83" s="35"/>
      <c r="C83" s="30" t="s">
        <v>20</v>
      </c>
      <c r="D83" s="36"/>
      <c r="E83" s="36"/>
      <c r="F83" s="28" t="str">
        <f>F11</f>
        <v>TERANY, 962 68, parc. č.: 1/5</v>
      </c>
      <c r="G83" s="36"/>
      <c r="H83" s="36"/>
      <c r="I83" s="36"/>
      <c r="J83" s="36"/>
      <c r="K83" s="30" t="s">
        <v>22</v>
      </c>
      <c r="L83" s="36"/>
      <c r="M83" s="237">
        <f>IF(O11="","",O11)</f>
        <v>0</v>
      </c>
      <c r="N83" s="237"/>
      <c r="O83" s="237"/>
      <c r="P83" s="237"/>
      <c r="Q83" s="36"/>
      <c r="R83" s="37"/>
    </row>
    <row r="84" spans="2:47" s="1" customFormat="1" ht="7" customHeight="1" x14ac:dyDescent="0.15">
      <c r="B84" s="35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7"/>
    </row>
    <row r="85" spans="2:47" s="1" customFormat="1" ht="12" x14ac:dyDescent="0.15">
      <c r="B85" s="35"/>
      <c r="C85" s="30" t="s">
        <v>23</v>
      </c>
      <c r="D85" s="36"/>
      <c r="E85" s="36"/>
      <c r="F85" s="28" t="str">
        <f>E14</f>
        <v>Obec Terany, Terany 116, PSČ: 962 68</v>
      </c>
      <c r="G85" s="36"/>
      <c r="H85" s="36"/>
      <c r="I85" s="36"/>
      <c r="J85" s="36"/>
      <c r="K85" s="30" t="s">
        <v>30</v>
      </c>
      <c r="L85" s="36"/>
      <c r="M85" s="190" t="str">
        <f>E20</f>
        <v>Cobra Bauart s.r.o. Športová 2/20, Balog nad Ipľom</v>
      </c>
      <c r="N85" s="190"/>
      <c r="O85" s="190"/>
      <c r="P85" s="190"/>
      <c r="Q85" s="190"/>
      <c r="R85" s="37"/>
    </row>
    <row r="86" spans="2:47" s="1" customFormat="1" ht="14.5" customHeight="1" x14ac:dyDescent="0.15">
      <c r="B86" s="35"/>
      <c r="C86" s="30" t="s">
        <v>28</v>
      </c>
      <c r="D86" s="36"/>
      <c r="E86" s="36"/>
      <c r="F86" s="28" t="str">
        <f>IF(E17="","",E17)</f>
        <v>Vyplň údaj</v>
      </c>
      <c r="G86" s="36"/>
      <c r="H86" s="36"/>
      <c r="I86" s="36"/>
      <c r="J86" s="36"/>
      <c r="K86" s="30" t="s">
        <v>36</v>
      </c>
      <c r="L86" s="36"/>
      <c r="M86" s="190" t="str">
        <f>E23</f>
        <v xml:space="preserve"> </v>
      </c>
      <c r="N86" s="190"/>
      <c r="O86" s="190"/>
      <c r="P86" s="190"/>
      <c r="Q86" s="190"/>
      <c r="R86" s="37"/>
    </row>
    <row r="87" spans="2:47" s="1" customFormat="1" ht="10.25" customHeight="1" x14ac:dyDescent="0.15">
      <c r="B87" s="35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7"/>
    </row>
    <row r="88" spans="2:47" s="1" customFormat="1" ht="29.25" customHeight="1" x14ac:dyDescent="0.15">
      <c r="B88" s="35"/>
      <c r="C88" s="244" t="s">
        <v>135</v>
      </c>
      <c r="D88" s="245"/>
      <c r="E88" s="245"/>
      <c r="F88" s="245"/>
      <c r="G88" s="245"/>
      <c r="H88" s="120"/>
      <c r="I88" s="120"/>
      <c r="J88" s="120"/>
      <c r="K88" s="120"/>
      <c r="L88" s="120"/>
      <c r="M88" s="120"/>
      <c r="N88" s="244" t="s">
        <v>136</v>
      </c>
      <c r="O88" s="245"/>
      <c r="P88" s="245"/>
      <c r="Q88" s="245"/>
      <c r="R88" s="37"/>
    </row>
    <row r="89" spans="2:47" s="1" customFormat="1" ht="10.25" customHeight="1" x14ac:dyDescent="0.15">
      <c r="B89" s="35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7"/>
    </row>
    <row r="90" spans="2:47" s="1" customFormat="1" ht="29.25" customHeight="1" x14ac:dyDescent="0.15">
      <c r="B90" s="35"/>
      <c r="C90" s="128" t="s">
        <v>137</v>
      </c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220">
        <f>N129</f>
        <v>0</v>
      </c>
      <c r="O90" s="246"/>
      <c r="P90" s="246"/>
      <c r="Q90" s="246"/>
      <c r="R90" s="37"/>
      <c r="AU90" s="19" t="s">
        <v>138</v>
      </c>
    </row>
    <row r="91" spans="2:47" s="7" customFormat="1" ht="25" customHeight="1" x14ac:dyDescent="0.15">
      <c r="B91" s="129"/>
      <c r="C91" s="130"/>
      <c r="D91" s="131" t="s">
        <v>1281</v>
      </c>
      <c r="E91" s="130"/>
      <c r="F91" s="130"/>
      <c r="G91" s="130"/>
      <c r="H91" s="130"/>
      <c r="I91" s="130"/>
      <c r="J91" s="130"/>
      <c r="K91" s="130"/>
      <c r="L91" s="130"/>
      <c r="M91" s="130"/>
      <c r="N91" s="247">
        <f>N130</f>
        <v>0</v>
      </c>
      <c r="O91" s="248"/>
      <c r="P91" s="248"/>
      <c r="Q91" s="248"/>
      <c r="R91" s="132"/>
    </row>
    <row r="92" spans="2:47" s="8" customFormat="1" ht="20" customHeight="1" x14ac:dyDescent="0.15">
      <c r="B92" s="133"/>
      <c r="C92" s="99"/>
      <c r="D92" s="110" t="s">
        <v>1282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N131</f>
        <v>0</v>
      </c>
      <c r="O92" s="223"/>
      <c r="P92" s="223"/>
      <c r="Q92" s="223"/>
      <c r="R92" s="134"/>
    </row>
    <row r="93" spans="2:47" s="8" customFormat="1" ht="20" customHeight="1" x14ac:dyDescent="0.15">
      <c r="B93" s="133"/>
      <c r="C93" s="99"/>
      <c r="D93" s="110" t="s">
        <v>1283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N145</f>
        <v>0</v>
      </c>
      <c r="O93" s="223"/>
      <c r="P93" s="223"/>
      <c r="Q93" s="223"/>
      <c r="R93" s="134"/>
    </row>
    <row r="94" spans="2:47" s="8" customFormat="1" ht="20" customHeight="1" x14ac:dyDescent="0.15">
      <c r="B94" s="133"/>
      <c r="C94" s="99"/>
      <c r="D94" s="110" t="s">
        <v>1284</v>
      </c>
      <c r="E94" s="99"/>
      <c r="F94" s="99"/>
      <c r="G94" s="99"/>
      <c r="H94" s="99"/>
      <c r="I94" s="99"/>
      <c r="J94" s="99"/>
      <c r="K94" s="99"/>
      <c r="L94" s="99"/>
      <c r="M94" s="99"/>
      <c r="N94" s="222">
        <f>N153</f>
        <v>0</v>
      </c>
      <c r="O94" s="223"/>
      <c r="P94" s="223"/>
      <c r="Q94" s="223"/>
      <c r="R94" s="134"/>
    </row>
    <row r="95" spans="2:47" s="8" customFormat="1" ht="20" customHeight="1" x14ac:dyDescent="0.15">
      <c r="B95" s="133"/>
      <c r="C95" s="99"/>
      <c r="D95" s="110" t="s">
        <v>1285</v>
      </c>
      <c r="E95" s="99"/>
      <c r="F95" s="99"/>
      <c r="G95" s="99"/>
      <c r="H95" s="99"/>
      <c r="I95" s="99"/>
      <c r="J95" s="99"/>
      <c r="K95" s="99"/>
      <c r="L95" s="99"/>
      <c r="M95" s="99"/>
      <c r="N95" s="222">
        <f>N164</f>
        <v>0</v>
      </c>
      <c r="O95" s="223"/>
      <c r="P95" s="223"/>
      <c r="Q95" s="223"/>
      <c r="R95" s="134"/>
    </row>
    <row r="96" spans="2:47" s="8" customFormat="1" ht="20" customHeight="1" x14ac:dyDescent="0.15">
      <c r="B96" s="133"/>
      <c r="C96" s="99"/>
      <c r="D96" s="110" t="s">
        <v>1286</v>
      </c>
      <c r="E96" s="99"/>
      <c r="F96" s="99"/>
      <c r="G96" s="99"/>
      <c r="H96" s="99"/>
      <c r="I96" s="99"/>
      <c r="J96" s="99"/>
      <c r="K96" s="99"/>
      <c r="L96" s="99"/>
      <c r="M96" s="99"/>
      <c r="N96" s="222">
        <f>N169</f>
        <v>0</v>
      </c>
      <c r="O96" s="223"/>
      <c r="P96" s="223"/>
      <c r="Q96" s="223"/>
      <c r="R96" s="134"/>
    </row>
    <row r="97" spans="2:65" s="8" customFormat="1" ht="20" customHeight="1" x14ac:dyDescent="0.15">
      <c r="B97" s="133"/>
      <c r="C97" s="99"/>
      <c r="D97" s="110" t="s">
        <v>1287</v>
      </c>
      <c r="E97" s="99"/>
      <c r="F97" s="99"/>
      <c r="G97" s="99"/>
      <c r="H97" s="99"/>
      <c r="I97" s="99"/>
      <c r="J97" s="99"/>
      <c r="K97" s="99"/>
      <c r="L97" s="99"/>
      <c r="M97" s="99"/>
      <c r="N97" s="222">
        <f>N182</f>
        <v>0</v>
      </c>
      <c r="O97" s="223"/>
      <c r="P97" s="223"/>
      <c r="Q97" s="223"/>
      <c r="R97" s="134"/>
    </row>
    <row r="98" spans="2:65" s="8" customFormat="1" ht="20" customHeight="1" x14ac:dyDescent="0.15">
      <c r="B98" s="133"/>
      <c r="C98" s="99"/>
      <c r="D98" s="110" t="s">
        <v>1288</v>
      </c>
      <c r="E98" s="99"/>
      <c r="F98" s="99"/>
      <c r="G98" s="99"/>
      <c r="H98" s="99"/>
      <c r="I98" s="99"/>
      <c r="J98" s="99"/>
      <c r="K98" s="99"/>
      <c r="L98" s="99"/>
      <c r="M98" s="99"/>
      <c r="N98" s="222">
        <f>N186</f>
        <v>0</v>
      </c>
      <c r="O98" s="223"/>
      <c r="P98" s="223"/>
      <c r="Q98" s="223"/>
      <c r="R98" s="134"/>
    </row>
    <row r="99" spans="2:65" s="8" customFormat="1" ht="20" customHeight="1" x14ac:dyDescent="0.15">
      <c r="B99" s="133"/>
      <c r="C99" s="99"/>
      <c r="D99" s="110" t="s">
        <v>1289</v>
      </c>
      <c r="E99" s="99"/>
      <c r="F99" s="99"/>
      <c r="G99" s="99"/>
      <c r="H99" s="99"/>
      <c r="I99" s="99"/>
      <c r="J99" s="99"/>
      <c r="K99" s="99"/>
      <c r="L99" s="99"/>
      <c r="M99" s="99"/>
      <c r="N99" s="222">
        <f>N191</f>
        <v>0</v>
      </c>
      <c r="O99" s="223"/>
      <c r="P99" s="223"/>
      <c r="Q99" s="223"/>
      <c r="R99" s="134"/>
    </row>
    <row r="100" spans="2:65" s="7" customFormat="1" ht="21.75" customHeight="1" x14ac:dyDescent="0.2">
      <c r="B100" s="129"/>
      <c r="C100" s="130"/>
      <c r="D100" s="131" t="s">
        <v>164</v>
      </c>
      <c r="E100" s="130"/>
      <c r="F100" s="130"/>
      <c r="G100" s="130"/>
      <c r="H100" s="130"/>
      <c r="I100" s="130"/>
      <c r="J100" s="130"/>
      <c r="K100" s="130"/>
      <c r="L100" s="130"/>
      <c r="M100" s="130"/>
      <c r="N100" s="249">
        <f>N197</f>
        <v>0</v>
      </c>
      <c r="O100" s="248"/>
      <c r="P100" s="248"/>
      <c r="Q100" s="248"/>
      <c r="R100" s="132"/>
    </row>
    <row r="101" spans="2:65" s="1" customFormat="1" ht="21.75" customHeight="1" x14ac:dyDescent="0.15">
      <c r="B101" s="35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7"/>
    </row>
    <row r="102" spans="2:65" s="1" customFormat="1" ht="29.25" customHeight="1" x14ac:dyDescent="0.15">
      <c r="B102" s="35"/>
      <c r="C102" s="128" t="s">
        <v>165</v>
      </c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246">
        <f>ROUND(N103+N104+N105+N106+N107+N108,2)</f>
        <v>0</v>
      </c>
      <c r="O102" s="250"/>
      <c r="P102" s="250"/>
      <c r="Q102" s="250"/>
      <c r="R102" s="37"/>
      <c r="T102" s="135"/>
      <c r="U102" s="136" t="s">
        <v>42</v>
      </c>
    </row>
    <row r="103" spans="2:65" s="1" customFormat="1" ht="18" customHeight="1" x14ac:dyDescent="0.15">
      <c r="B103" s="137"/>
      <c r="C103" s="138"/>
      <c r="D103" s="224" t="s">
        <v>166</v>
      </c>
      <c r="E103" s="251"/>
      <c r="F103" s="251"/>
      <c r="G103" s="251"/>
      <c r="H103" s="251"/>
      <c r="I103" s="138"/>
      <c r="J103" s="138"/>
      <c r="K103" s="138"/>
      <c r="L103" s="138"/>
      <c r="M103" s="138"/>
      <c r="N103" s="226">
        <f>ROUND(N90*T103,2)</f>
        <v>0</v>
      </c>
      <c r="O103" s="252"/>
      <c r="P103" s="252"/>
      <c r="Q103" s="252"/>
      <c r="R103" s="140"/>
      <c r="S103" s="141"/>
      <c r="T103" s="142"/>
      <c r="U103" s="143" t="s">
        <v>45</v>
      </c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1"/>
      <c r="AY103" s="144" t="s">
        <v>167</v>
      </c>
      <c r="AZ103" s="141"/>
      <c r="BA103" s="141"/>
      <c r="BB103" s="141"/>
      <c r="BC103" s="141"/>
      <c r="BD103" s="141"/>
      <c r="BE103" s="145">
        <f t="shared" ref="BE103:BE108" si="0">IF(U103="základná",N103,0)</f>
        <v>0</v>
      </c>
      <c r="BF103" s="145">
        <f t="shared" ref="BF103:BF108" si="1">IF(U103="znížená",N103,0)</f>
        <v>0</v>
      </c>
      <c r="BG103" s="145">
        <f t="shared" ref="BG103:BG108" si="2">IF(U103="zákl. prenesená",N103,0)</f>
        <v>0</v>
      </c>
      <c r="BH103" s="145">
        <f t="shared" ref="BH103:BH108" si="3">IF(U103="zníž. prenesená",N103,0)</f>
        <v>0</v>
      </c>
      <c r="BI103" s="145">
        <f t="shared" ref="BI103:BI108" si="4">IF(U103="nulová",N103,0)</f>
        <v>0</v>
      </c>
      <c r="BJ103" s="144" t="s">
        <v>90</v>
      </c>
      <c r="BK103" s="141"/>
      <c r="BL103" s="141"/>
      <c r="BM103" s="141"/>
    </row>
    <row r="104" spans="2:65" s="1" customFormat="1" ht="18" customHeight="1" x14ac:dyDescent="0.15">
      <c r="B104" s="137"/>
      <c r="C104" s="138"/>
      <c r="D104" s="224" t="s">
        <v>168</v>
      </c>
      <c r="E104" s="251"/>
      <c r="F104" s="251"/>
      <c r="G104" s="251"/>
      <c r="H104" s="251"/>
      <c r="I104" s="138"/>
      <c r="J104" s="138"/>
      <c r="K104" s="138"/>
      <c r="L104" s="138"/>
      <c r="M104" s="138"/>
      <c r="N104" s="226">
        <f>ROUND(N90*T104,2)</f>
        <v>0</v>
      </c>
      <c r="O104" s="252"/>
      <c r="P104" s="252"/>
      <c r="Q104" s="252"/>
      <c r="R104" s="140"/>
      <c r="S104" s="141"/>
      <c r="T104" s="142"/>
      <c r="U104" s="143" t="s">
        <v>45</v>
      </c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1"/>
      <c r="AW104" s="141"/>
      <c r="AX104" s="141"/>
      <c r="AY104" s="144" t="s">
        <v>167</v>
      </c>
      <c r="AZ104" s="141"/>
      <c r="BA104" s="141"/>
      <c r="BB104" s="141"/>
      <c r="BC104" s="141"/>
      <c r="BD104" s="141"/>
      <c r="BE104" s="145">
        <f t="shared" si="0"/>
        <v>0</v>
      </c>
      <c r="BF104" s="145">
        <f t="shared" si="1"/>
        <v>0</v>
      </c>
      <c r="BG104" s="145">
        <f t="shared" si="2"/>
        <v>0</v>
      </c>
      <c r="BH104" s="145">
        <f t="shared" si="3"/>
        <v>0</v>
      </c>
      <c r="BI104" s="145">
        <f t="shared" si="4"/>
        <v>0</v>
      </c>
      <c r="BJ104" s="144" t="s">
        <v>90</v>
      </c>
      <c r="BK104" s="141"/>
      <c r="BL104" s="141"/>
      <c r="BM104" s="141"/>
    </row>
    <row r="105" spans="2:65" s="1" customFormat="1" ht="18" customHeight="1" x14ac:dyDescent="0.15">
      <c r="B105" s="137"/>
      <c r="C105" s="138"/>
      <c r="D105" s="224" t="s">
        <v>169</v>
      </c>
      <c r="E105" s="251"/>
      <c r="F105" s="251"/>
      <c r="G105" s="251"/>
      <c r="H105" s="251"/>
      <c r="I105" s="138"/>
      <c r="J105" s="138"/>
      <c r="K105" s="138"/>
      <c r="L105" s="138"/>
      <c r="M105" s="138"/>
      <c r="N105" s="226">
        <f>ROUND(N90*T105,2)</f>
        <v>0</v>
      </c>
      <c r="O105" s="252"/>
      <c r="P105" s="252"/>
      <c r="Q105" s="252"/>
      <c r="R105" s="140"/>
      <c r="S105" s="141"/>
      <c r="T105" s="142"/>
      <c r="U105" s="143" t="s">
        <v>45</v>
      </c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1"/>
      <c r="AV105" s="141"/>
      <c r="AW105" s="141"/>
      <c r="AX105" s="141"/>
      <c r="AY105" s="144" t="s">
        <v>167</v>
      </c>
      <c r="AZ105" s="141"/>
      <c r="BA105" s="141"/>
      <c r="BB105" s="141"/>
      <c r="BC105" s="141"/>
      <c r="BD105" s="141"/>
      <c r="BE105" s="145">
        <f t="shared" si="0"/>
        <v>0</v>
      </c>
      <c r="BF105" s="145">
        <f t="shared" si="1"/>
        <v>0</v>
      </c>
      <c r="BG105" s="145">
        <f t="shared" si="2"/>
        <v>0</v>
      </c>
      <c r="BH105" s="145">
        <f t="shared" si="3"/>
        <v>0</v>
      </c>
      <c r="BI105" s="145">
        <f t="shared" si="4"/>
        <v>0</v>
      </c>
      <c r="BJ105" s="144" t="s">
        <v>90</v>
      </c>
      <c r="BK105" s="141"/>
      <c r="BL105" s="141"/>
      <c r="BM105" s="141"/>
    </row>
    <row r="106" spans="2:65" s="1" customFormat="1" ht="18" customHeight="1" x14ac:dyDescent="0.15">
      <c r="B106" s="137"/>
      <c r="C106" s="138"/>
      <c r="D106" s="224" t="s">
        <v>170</v>
      </c>
      <c r="E106" s="251"/>
      <c r="F106" s="251"/>
      <c r="G106" s="251"/>
      <c r="H106" s="251"/>
      <c r="I106" s="138"/>
      <c r="J106" s="138"/>
      <c r="K106" s="138"/>
      <c r="L106" s="138"/>
      <c r="M106" s="138"/>
      <c r="N106" s="226">
        <f>ROUND(N90*T106,2)</f>
        <v>0</v>
      </c>
      <c r="O106" s="252"/>
      <c r="P106" s="252"/>
      <c r="Q106" s="252"/>
      <c r="R106" s="140"/>
      <c r="S106" s="141"/>
      <c r="T106" s="142"/>
      <c r="U106" s="143" t="s">
        <v>45</v>
      </c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1"/>
      <c r="AY106" s="144" t="s">
        <v>167</v>
      </c>
      <c r="AZ106" s="141"/>
      <c r="BA106" s="141"/>
      <c r="BB106" s="141"/>
      <c r="BC106" s="141"/>
      <c r="BD106" s="141"/>
      <c r="BE106" s="145">
        <f t="shared" si="0"/>
        <v>0</v>
      </c>
      <c r="BF106" s="145">
        <f t="shared" si="1"/>
        <v>0</v>
      </c>
      <c r="BG106" s="145">
        <f t="shared" si="2"/>
        <v>0</v>
      </c>
      <c r="BH106" s="145">
        <f t="shared" si="3"/>
        <v>0</v>
      </c>
      <c r="BI106" s="145">
        <f t="shared" si="4"/>
        <v>0</v>
      </c>
      <c r="BJ106" s="144" t="s">
        <v>90</v>
      </c>
      <c r="BK106" s="141"/>
      <c r="BL106" s="141"/>
      <c r="BM106" s="141"/>
    </row>
    <row r="107" spans="2:65" s="1" customFormat="1" ht="18" customHeight="1" x14ac:dyDescent="0.15">
      <c r="B107" s="137"/>
      <c r="C107" s="138"/>
      <c r="D107" s="224" t="s">
        <v>171</v>
      </c>
      <c r="E107" s="251"/>
      <c r="F107" s="251"/>
      <c r="G107" s="251"/>
      <c r="H107" s="251"/>
      <c r="I107" s="138"/>
      <c r="J107" s="138"/>
      <c r="K107" s="138"/>
      <c r="L107" s="138"/>
      <c r="M107" s="138"/>
      <c r="N107" s="226">
        <f>ROUND(N90*T107,2)</f>
        <v>0</v>
      </c>
      <c r="O107" s="252"/>
      <c r="P107" s="252"/>
      <c r="Q107" s="252"/>
      <c r="R107" s="140"/>
      <c r="S107" s="141"/>
      <c r="T107" s="142"/>
      <c r="U107" s="143" t="s">
        <v>45</v>
      </c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1"/>
      <c r="AY107" s="144" t="s">
        <v>167</v>
      </c>
      <c r="AZ107" s="141"/>
      <c r="BA107" s="141"/>
      <c r="BB107" s="141"/>
      <c r="BC107" s="141"/>
      <c r="BD107" s="141"/>
      <c r="BE107" s="145">
        <f t="shared" si="0"/>
        <v>0</v>
      </c>
      <c r="BF107" s="145">
        <f t="shared" si="1"/>
        <v>0</v>
      </c>
      <c r="BG107" s="145">
        <f t="shared" si="2"/>
        <v>0</v>
      </c>
      <c r="BH107" s="145">
        <f t="shared" si="3"/>
        <v>0</v>
      </c>
      <c r="BI107" s="145">
        <f t="shared" si="4"/>
        <v>0</v>
      </c>
      <c r="BJ107" s="144" t="s">
        <v>90</v>
      </c>
      <c r="BK107" s="141"/>
      <c r="BL107" s="141"/>
      <c r="BM107" s="141"/>
    </row>
    <row r="108" spans="2:65" s="1" customFormat="1" ht="18" customHeight="1" x14ac:dyDescent="0.15">
      <c r="B108" s="137"/>
      <c r="C108" s="138"/>
      <c r="D108" s="139" t="s">
        <v>172</v>
      </c>
      <c r="E108" s="138"/>
      <c r="F108" s="138"/>
      <c r="G108" s="138"/>
      <c r="H108" s="138"/>
      <c r="I108" s="138"/>
      <c r="J108" s="138"/>
      <c r="K108" s="138"/>
      <c r="L108" s="138"/>
      <c r="M108" s="138"/>
      <c r="N108" s="226">
        <f>ROUND(N90*T108,2)</f>
        <v>0</v>
      </c>
      <c r="O108" s="252"/>
      <c r="P108" s="252"/>
      <c r="Q108" s="252"/>
      <c r="R108" s="140"/>
      <c r="S108" s="141"/>
      <c r="T108" s="146"/>
      <c r="U108" s="147" t="s">
        <v>45</v>
      </c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1"/>
      <c r="AY108" s="144" t="s">
        <v>173</v>
      </c>
      <c r="AZ108" s="141"/>
      <c r="BA108" s="141"/>
      <c r="BB108" s="141"/>
      <c r="BC108" s="141"/>
      <c r="BD108" s="141"/>
      <c r="BE108" s="145">
        <f t="shared" si="0"/>
        <v>0</v>
      </c>
      <c r="BF108" s="145">
        <f t="shared" si="1"/>
        <v>0</v>
      </c>
      <c r="BG108" s="145">
        <f t="shared" si="2"/>
        <v>0</v>
      </c>
      <c r="BH108" s="145">
        <f t="shared" si="3"/>
        <v>0</v>
      </c>
      <c r="BI108" s="145">
        <f t="shared" si="4"/>
        <v>0</v>
      </c>
      <c r="BJ108" s="144" t="s">
        <v>90</v>
      </c>
      <c r="BK108" s="141"/>
      <c r="BL108" s="141"/>
      <c r="BM108" s="141"/>
    </row>
    <row r="109" spans="2:65" s="1" customFormat="1" x14ac:dyDescent="0.15">
      <c r="B109" s="35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7"/>
    </row>
    <row r="110" spans="2:65" s="1" customFormat="1" ht="29.25" customHeight="1" x14ac:dyDescent="0.15">
      <c r="B110" s="35"/>
      <c r="C110" s="119" t="s">
        <v>122</v>
      </c>
      <c r="D110" s="120"/>
      <c r="E110" s="120"/>
      <c r="F110" s="120"/>
      <c r="G110" s="120"/>
      <c r="H110" s="120"/>
      <c r="I110" s="120"/>
      <c r="J110" s="120"/>
      <c r="K110" s="120"/>
      <c r="L110" s="227">
        <f>ROUND(SUM(N90+N102),2)</f>
        <v>0</v>
      </c>
      <c r="M110" s="227"/>
      <c r="N110" s="227"/>
      <c r="O110" s="227"/>
      <c r="P110" s="227"/>
      <c r="Q110" s="227"/>
      <c r="R110" s="37"/>
    </row>
    <row r="111" spans="2:65" s="1" customFormat="1" ht="7" customHeight="1" x14ac:dyDescent="0.15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1"/>
    </row>
    <row r="115" spans="2:27" s="1" customFormat="1" ht="7" customHeight="1" x14ac:dyDescent="0.15">
      <c r="B115" s="62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4"/>
    </row>
    <row r="116" spans="2:27" s="1" customFormat="1" ht="37" customHeight="1" x14ac:dyDescent="0.15">
      <c r="B116" s="35"/>
      <c r="C116" s="186" t="s">
        <v>174</v>
      </c>
      <c r="D116" s="235"/>
      <c r="E116" s="235"/>
      <c r="F116" s="235"/>
      <c r="G116" s="235"/>
      <c r="H116" s="235"/>
      <c r="I116" s="235"/>
      <c r="J116" s="235"/>
      <c r="K116" s="235"/>
      <c r="L116" s="235"/>
      <c r="M116" s="235"/>
      <c r="N116" s="235"/>
      <c r="O116" s="235"/>
      <c r="P116" s="235"/>
      <c r="Q116" s="235"/>
      <c r="R116" s="37"/>
    </row>
    <row r="117" spans="2:27" s="1" customFormat="1" ht="7" customHeight="1" x14ac:dyDescent="0.15">
      <c r="B117" s="35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7"/>
    </row>
    <row r="118" spans="2:27" s="1" customFormat="1" ht="30" customHeight="1" x14ac:dyDescent="0.15">
      <c r="B118" s="35"/>
      <c r="C118" s="30" t="s">
        <v>17</v>
      </c>
      <c r="D118" s="36"/>
      <c r="E118" s="36"/>
      <c r="F118" s="233" t="str">
        <f>F6</f>
        <v>PRESTAVBA BUDOVY NA KOMUNITNÉ CENTRUM - OBEC TERANY</v>
      </c>
      <c r="G118" s="234"/>
      <c r="H118" s="234"/>
      <c r="I118" s="234"/>
      <c r="J118" s="234"/>
      <c r="K118" s="234"/>
      <c r="L118" s="234"/>
      <c r="M118" s="234"/>
      <c r="N118" s="234"/>
      <c r="O118" s="234"/>
      <c r="P118" s="234"/>
      <c r="Q118" s="36"/>
      <c r="R118" s="37"/>
    </row>
    <row r="119" spans="2:27" ht="30" customHeight="1" x14ac:dyDescent="0.15">
      <c r="B119" s="23"/>
      <c r="C119" s="30" t="s">
        <v>129</v>
      </c>
      <c r="D119" s="26"/>
      <c r="E119" s="26"/>
      <c r="F119" s="233" t="s">
        <v>130</v>
      </c>
      <c r="G119" s="191"/>
      <c r="H119" s="191"/>
      <c r="I119" s="191"/>
      <c r="J119" s="191"/>
      <c r="K119" s="191"/>
      <c r="L119" s="191"/>
      <c r="M119" s="191"/>
      <c r="N119" s="191"/>
      <c r="O119" s="191"/>
      <c r="P119" s="191"/>
      <c r="Q119" s="26"/>
      <c r="R119" s="24"/>
    </row>
    <row r="120" spans="2:27" ht="30" customHeight="1" x14ac:dyDescent="0.15">
      <c r="B120" s="23"/>
      <c r="C120" s="30" t="s">
        <v>131</v>
      </c>
      <c r="D120" s="26"/>
      <c r="E120" s="26"/>
      <c r="F120" s="233" t="s">
        <v>1278</v>
      </c>
      <c r="G120" s="191"/>
      <c r="H120" s="191"/>
      <c r="I120" s="191"/>
      <c r="J120" s="191"/>
      <c r="K120" s="191"/>
      <c r="L120" s="191"/>
      <c r="M120" s="191"/>
      <c r="N120" s="191"/>
      <c r="O120" s="191"/>
      <c r="P120" s="191"/>
      <c r="Q120" s="26"/>
      <c r="R120" s="24"/>
    </row>
    <row r="121" spans="2:27" s="1" customFormat="1" ht="37" customHeight="1" x14ac:dyDescent="0.15">
      <c r="B121" s="35"/>
      <c r="C121" s="69" t="s">
        <v>1279</v>
      </c>
      <c r="D121" s="36"/>
      <c r="E121" s="36"/>
      <c r="F121" s="231" t="str">
        <f>F9</f>
        <v>a) - Elektroinštalácia</v>
      </c>
      <c r="G121" s="235"/>
      <c r="H121" s="235"/>
      <c r="I121" s="235"/>
      <c r="J121" s="235"/>
      <c r="K121" s="235"/>
      <c r="L121" s="235"/>
      <c r="M121" s="235"/>
      <c r="N121" s="235"/>
      <c r="O121" s="235"/>
      <c r="P121" s="235"/>
      <c r="Q121" s="36"/>
      <c r="R121" s="37"/>
    </row>
    <row r="122" spans="2:27" s="1" customFormat="1" ht="7" customHeight="1" x14ac:dyDescent="0.15">
      <c r="B122" s="35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7"/>
    </row>
    <row r="123" spans="2:27" s="1" customFormat="1" ht="18" customHeight="1" x14ac:dyDescent="0.15">
      <c r="B123" s="35"/>
      <c r="C123" s="30" t="s">
        <v>20</v>
      </c>
      <c r="D123" s="36"/>
      <c r="E123" s="36"/>
      <c r="F123" s="28" t="str">
        <f>F11</f>
        <v>TERANY, 962 68, parc. č.: 1/5</v>
      </c>
      <c r="G123" s="36"/>
      <c r="H123" s="36"/>
      <c r="I123" s="36"/>
      <c r="J123" s="36"/>
      <c r="K123" s="30" t="s">
        <v>22</v>
      </c>
      <c r="L123" s="36"/>
      <c r="M123" s="237">
        <f>IF(O11="","",O11)</f>
        <v>0</v>
      </c>
      <c r="N123" s="237"/>
      <c r="O123" s="237"/>
      <c r="P123" s="237"/>
      <c r="Q123" s="36"/>
      <c r="R123" s="37"/>
    </row>
    <row r="124" spans="2:27" s="1" customFormat="1" ht="7" customHeight="1" x14ac:dyDescent="0.15">
      <c r="B124" s="35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7"/>
    </row>
    <row r="125" spans="2:27" s="1" customFormat="1" ht="12" x14ac:dyDescent="0.15">
      <c r="B125" s="35"/>
      <c r="C125" s="30" t="s">
        <v>23</v>
      </c>
      <c r="D125" s="36"/>
      <c r="E125" s="36"/>
      <c r="F125" s="28" t="str">
        <f>E14</f>
        <v>Obec Terany, Terany 116, PSČ: 962 68</v>
      </c>
      <c r="G125" s="36"/>
      <c r="H125" s="36"/>
      <c r="I125" s="36"/>
      <c r="J125" s="36"/>
      <c r="K125" s="30" t="s">
        <v>30</v>
      </c>
      <c r="L125" s="36"/>
      <c r="M125" s="190" t="str">
        <f>E20</f>
        <v>Cobra Bauart s.r.o. Športová 2/20, Balog nad Ipľom</v>
      </c>
      <c r="N125" s="190"/>
      <c r="O125" s="190"/>
      <c r="P125" s="190"/>
      <c r="Q125" s="190"/>
      <c r="R125" s="37"/>
    </row>
    <row r="126" spans="2:27" s="1" customFormat="1" ht="14.5" customHeight="1" x14ac:dyDescent="0.15">
      <c r="B126" s="35"/>
      <c r="C126" s="30" t="s">
        <v>28</v>
      </c>
      <c r="D126" s="36"/>
      <c r="E126" s="36"/>
      <c r="F126" s="28" t="str">
        <f>IF(E17="","",E17)</f>
        <v>Vyplň údaj</v>
      </c>
      <c r="G126" s="36"/>
      <c r="H126" s="36"/>
      <c r="I126" s="36"/>
      <c r="J126" s="36"/>
      <c r="K126" s="30" t="s">
        <v>36</v>
      </c>
      <c r="L126" s="36"/>
      <c r="M126" s="190" t="str">
        <f>E23</f>
        <v xml:space="preserve"> </v>
      </c>
      <c r="N126" s="190"/>
      <c r="O126" s="190"/>
      <c r="P126" s="190"/>
      <c r="Q126" s="190"/>
      <c r="R126" s="37"/>
    </row>
    <row r="127" spans="2:27" s="1" customFormat="1" ht="10.25" customHeight="1" x14ac:dyDescent="0.15">
      <c r="B127" s="35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7"/>
    </row>
    <row r="128" spans="2:27" s="9" customFormat="1" ht="29.25" customHeight="1" x14ac:dyDescent="0.15">
      <c r="B128" s="148"/>
      <c r="C128" s="149" t="s">
        <v>175</v>
      </c>
      <c r="D128" s="150" t="s">
        <v>176</v>
      </c>
      <c r="E128" s="150" t="s">
        <v>60</v>
      </c>
      <c r="F128" s="253" t="s">
        <v>177</v>
      </c>
      <c r="G128" s="253"/>
      <c r="H128" s="253"/>
      <c r="I128" s="253"/>
      <c r="J128" s="150" t="s">
        <v>178</v>
      </c>
      <c r="K128" s="150" t="s">
        <v>179</v>
      </c>
      <c r="L128" s="253" t="s">
        <v>180</v>
      </c>
      <c r="M128" s="253"/>
      <c r="N128" s="253" t="s">
        <v>136</v>
      </c>
      <c r="O128" s="253"/>
      <c r="P128" s="253"/>
      <c r="Q128" s="254"/>
      <c r="R128" s="151"/>
      <c r="T128" s="76" t="s">
        <v>181</v>
      </c>
      <c r="U128" s="77" t="s">
        <v>42</v>
      </c>
      <c r="V128" s="77" t="s">
        <v>182</v>
      </c>
      <c r="W128" s="77" t="s">
        <v>183</v>
      </c>
      <c r="X128" s="77" t="s">
        <v>184</v>
      </c>
      <c r="Y128" s="77" t="s">
        <v>185</v>
      </c>
      <c r="Z128" s="77" t="s">
        <v>186</v>
      </c>
      <c r="AA128" s="78" t="s">
        <v>187</v>
      </c>
    </row>
    <row r="129" spans="2:65" s="1" customFormat="1" ht="29.25" customHeight="1" x14ac:dyDescent="0.2">
      <c r="B129" s="35"/>
      <c r="C129" s="80" t="s">
        <v>133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272">
        <f>BK129</f>
        <v>0</v>
      </c>
      <c r="O129" s="273"/>
      <c r="P129" s="273"/>
      <c r="Q129" s="273"/>
      <c r="R129" s="37"/>
      <c r="T129" s="79"/>
      <c r="U129" s="51"/>
      <c r="V129" s="51"/>
      <c r="W129" s="152">
        <f>W130+W197</f>
        <v>0</v>
      </c>
      <c r="X129" s="51"/>
      <c r="Y129" s="152">
        <f>Y130+Y197</f>
        <v>0.80905000000000016</v>
      </c>
      <c r="Z129" s="51"/>
      <c r="AA129" s="153">
        <f>AA130+AA197</f>
        <v>0</v>
      </c>
      <c r="AT129" s="19" t="s">
        <v>77</v>
      </c>
      <c r="AU129" s="19" t="s">
        <v>138</v>
      </c>
      <c r="BK129" s="154">
        <f>BK130+BK197</f>
        <v>0</v>
      </c>
    </row>
    <row r="130" spans="2:65" s="10" customFormat="1" ht="37.25" customHeight="1" x14ac:dyDescent="0.2">
      <c r="B130" s="155"/>
      <c r="C130" s="156"/>
      <c r="D130" s="157" t="s">
        <v>1281</v>
      </c>
      <c r="E130" s="157"/>
      <c r="F130" s="157"/>
      <c r="G130" s="157"/>
      <c r="H130" s="157"/>
      <c r="I130" s="157"/>
      <c r="J130" s="157"/>
      <c r="K130" s="157"/>
      <c r="L130" s="157"/>
      <c r="M130" s="157"/>
      <c r="N130" s="249">
        <f>BK130</f>
        <v>0</v>
      </c>
      <c r="O130" s="274"/>
      <c r="P130" s="274"/>
      <c r="Q130" s="274"/>
      <c r="R130" s="158"/>
      <c r="T130" s="159"/>
      <c r="U130" s="156"/>
      <c r="V130" s="156"/>
      <c r="W130" s="160">
        <f>W131+W145+W153+W164+W169+W182+W186+W191</f>
        <v>0</v>
      </c>
      <c r="X130" s="156"/>
      <c r="Y130" s="160">
        <f>Y131+Y145+Y153+Y164+Y169+Y182+Y186+Y191</f>
        <v>0.80905000000000016</v>
      </c>
      <c r="Z130" s="156"/>
      <c r="AA130" s="161">
        <f>AA131+AA145+AA153+AA164+AA169+AA182+AA186+AA191</f>
        <v>0</v>
      </c>
      <c r="AR130" s="162" t="s">
        <v>106</v>
      </c>
      <c r="AT130" s="163" t="s">
        <v>77</v>
      </c>
      <c r="AU130" s="163" t="s">
        <v>78</v>
      </c>
      <c r="AY130" s="162" t="s">
        <v>188</v>
      </c>
      <c r="BK130" s="164">
        <f>BK131+BK145+BK153+BK164+BK169+BK182+BK186+BK191</f>
        <v>0</v>
      </c>
    </row>
    <row r="131" spans="2:65" s="10" customFormat="1" ht="20" customHeight="1" x14ac:dyDescent="0.15">
      <c r="B131" s="155"/>
      <c r="C131" s="156"/>
      <c r="D131" s="165" t="s">
        <v>1282</v>
      </c>
      <c r="E131" s="165"/>
      <c r="F131" s="165"/>
      <c r="G131" s="165"/>
      <c r="H131" s="165"/>
      <c r="I131" s="165"/>
      <c r="J131" s="165"/>
      <c r="K131" s="165"/>
      <c r="L131" s="165"/>
      <c r="M131" s="165"/>
      <c r="N131" s="263">
        <f>BK131</f>
        <v>0</v>
      </c>
      <c r="O131" s="264"/>
      <c r="P131" s="264"/>
      <c r="Q131" s="264"/>
      <c r="R131" s="158"/>
      <c r="T131" s="159"/>
      <c r="U131" s="156"/>
      <c r="V131" s="156"/>
      <c r="W131" s="160">
        <f>SUM(W132:W144)</f>
        <v>0</v>
      </c>
      <c r="X131" s="156"/>
      <c r="Y131" s="160">
        <f>SUM(Y132:Y144)</f>
        <v>0.58936000000000011</v>
      </c>
      <c r="Z131" s="156"/>
      <c r="AA131" s="161">
        <f>SUM(AA132:AA144)</f>
        <v>0</v>
      </c>
      <c r="AR131" s="162" t="s">
        <v>106</v>
      </c>
      <c r="AT131" s="163" t="s">
        <v>77</v>
      </c>
      <c r="AU131" s="163" t="s">
        <v>85</v>
      </c>
      <c r="AY131" s="162" t="s">
        <v>188</v>
      </c>
      <c r="BK131" s="164">
        <f>SUM(BK132:BK144)</f>
        <v>0</v>
      </c>
    </row>
    <row r="132" spans="2:65" s="1" customFormat="1" ht="25.5" customHeight="1" x14ac:dyDescent="0.15">
      <c r="B132" s="137"/>
      <c r="C132" s="166" t="s">
        <v>85</v>
      </c>
      <c r="D132" s="166" t="s">
        <v>189</v>
      </c>
      <c r="E132" s="167" t="s">
        <v>1290</v>
      </c>
      <c r="F132" s="255" t="s">
        <v>1291</v>
      </c>
      <c r="G132" s="255"/>
      <c r="H132" s="255"/>
      <c r="I132" s="255"/>
      <c r="J132" s="168" t="s">
        <v>210</v>
      </c>
      <c r="K132" s="169">
        <v>20</v>
      </c>
      <c r="L132" s="256">
        <v>0</v>
      </c>
      <c r="M132" s="256"/>
      <c r="N132" s="257">
        <f t="shared" ref="N132:N144" si="5">ROUND(L132*K132,3)</f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 t="shared" ref="W132:W144" si="6">V132*K132</f>
        <v>0</v>
      </c>
      <c r="X132" s="172">
        <v>0</v>
      </c>
      <c r="Y132" s="172">
        <f t="shared" ref="Y132:Y144" si="7">X132*K132</f>
        <v>0</v>
      </c>
      <c r="Z132" s="172">
        <v>0</v>
      </c>
      <c r="AA132" s="173">
        <f t="shared" ref="AA132:AA144" si="8">Z132*K132</f>
        <v>0</v>
      </c>
      <c r="AR132" s="19" t="s">
        <v>430</v>
      </c>
      <c r="AT132" s="19" t="s">
        <v>189</v>
      </c>
      <c r="AU132" s="19" t="s">
        <v>90</v>
      </c>
      <c r="AY132" s="19" t="s">
        <v>188</v>
      </c>
      <c r="BE132" s="114">
        <f t="shared" ref="BE132:BE144" si="9">IF(U132="základná",N132,0)</f>
        <v>0</v>
      </c>
      <c r="BF132" s="114">
        <f t="shared" ref="BF132:BF144" si="10">IF(U132="znížená",N132,0)</f>
        <v>0</v>
      </c>
      <c r="BG132" s="114">
        <f t="shared" ref="BG132:BG144" si="11">IF(U132="zákl. prenesená",N132,0)</f>
        <v>0</v>
      </c>
      <c r="BH132" s="114">
        <f t="shared" ref="BH132:BH144" si="12">IF(U132="zníž. prenesená",N132,0)</f>
        <v>0</v>
      </c>
      <c r="BI132" s="114">
        <f t="shared" ref="BI132:BI144" si="13">IF(U132="nulová",N132,0)</f>
        <v>0</v>
      </c>
      <c r="BJ132" s="19" t="s">
        <v>90</v>
      </c>
      <c r="BK132" s="174">
        <f t="shared" ref="BK132:BK144" si="14">ROUND(L132*K132,3)</f>
        <v>0</v>
      </c>
      <c r="BL132" s="19" t="s">
        <v>430</v>
      </c>
      <c r="BM132" s="19" t="s">
        <v>1292</v>
      </c>
    </row>
    <row r="133" spans="2:65" s="1" customFormat="1" ht="25.5" customHeight="1" x14ac:dyDescent="0.15">
      <c r="B133" s="137"/>
      <c r="C133" s="175" t="s">
        <v>90</v>
      </c>
      <c r="D133" s="175" t="s">
        <v>213</v>
      </c>
      <c r="E133" s="176" t="s">
        <v>1293</v>
      </c>
      <c r="F133" s="258" t="s">
        <v>1294</v>
      </c>
      <c r="G133" s="258"/>
      <c r="H133" s="258"/>
      <c r="I133" s="258"/>
      <c r="J133" s="177" t="s">
        <v>210</v>
      </c>
      <c r="K133" s="178">
        <v>13</v>
      </c>
      <c r="L133" s="259">
        <v>0</v>
      </c>
      <c r="M133" s="259"/>
      <c r="N133" s="260">
        <f t="shared" si="5"/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 t="shared" si="6"/>
        <v>0</v>
      </c>
      <c r="X133" s="172">
        <v>2.7999999999999998E-4</v>
      </c>
      <c r="Y133" s="172">
        <f t="shared" si="7"/>
        <v>3.6399999999999996E-3</v>
      </c>
      <c r="Z133" s="172">
        <v>0</v>
      </c>
      <c r="AA133" s="173">
        <f t="shared" si="8"/>
        <v>0</v>
      </c>
      <c r="AR133" s="19" t="s">
        <v>1295</v>
      </c>
      <c r="AT133" s="19" t="s">
        <v>213</v>
      </c>
      <c r="AU133" s="19" t="s">
        <v>90</v>
      </c>
      <c r="AY133" s="19" t="s">
        <v>188</v>
      </c>
      <c r="BE133" s="114">
        <f t="shared" si="9"/>
        <v>0</v>
      </c>
      <c r="BF133" s="114">
        <f t="shared" si="10"/>
        <v>0</v>
      </c>
      <c r="BG133" s="114">
        <f t="shared" si="11"/>
        <v>0</v>
      </c>
      <c r="BH133" s="114">
        <f t="shared" si="12"/>
        <v>0</v>
      </c>
      <c r="BI133" s="114">
        <f t="shared" si="13"/>
        <v>0</v>
      </c>
      <c r="BJ133" s="19" t="s">
        <v>90</v>
      </c>
      <c r="BK133" s="174">
        <f t="shared" si="14"/>
        <v>0</v>
      </c>
      <c r="BL133" s="19" t="s">
        <v>430</v>
      </c>
      <c r="BM133" s="19" t="s">
        <v>1296</v>
      </c>
    </row>
    <row r="134" spans="2:65" s="1" customFormat="1" ht="38.25" customHeight="1" x14ac:dyDescent="0.15">
      <c r="B134" s="137"/>
      <c r="C134" s="175" t="s">
        <v>106</v>
      </c>
      <c r="D134" s="175" t="s">
        <v>213</v>
      </c>
      <c r="E134" s="176" t="s">
        <v>1297</v>
      </c>
      <c r="F134" s="258" t="s">
        <v>1298</v>
      </c>
      <c r="G134" s="258"/>
      <c r="H134" s="258"/>
      <c r="I134" s="258"/>
      <c r="J134" s="177" t="s">
        <v>210</v>
      </c>
      <c r="K134" s="178">
        <v>7</v>
      </c>
      <c r="L134" s="259">
        <v>0</v>
      </c>
      <c r="M134" s="259"/>
      <c r="N134" s="260">
        <f t="shared" si="5"/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 t="shared" si="6"/>
        <v>0</v>
      </c>
      <c r="X134" s="172">
        <v>0.01</v>
      </c>
      <c r="Y134" s="172">
        <f t="shared" si="7"/>
        <v>7.0000000000000007E-2</v>
      </c>
      <c r="Z134" s="172">
        <v>0</v>
      </c>
      <c r="AA134" s="173">
        <f t="shared" si="8"/>
        <v>0</v>
      </c>
      <c r="AR134" s="19" t="s">
        <v>1295</v>
      </c>
      <c r="AT134" s="19" t="s">
        <v>213</v>
      </c>
      <c r="AU134" s="19" t="s">
        <v>90</v>
      </c>
      <c r="AY134" s="19" t="s">
        <v>188</v>
      </c>
      <c r="BE134" s="114">
        <f t="shared" si="9"/>
        <v>0</v>
      </c>
      <c r="BF134" s="114">
        <f t="shared" si="10"/>
        <v>0</v>
      </c>
      <c r="BG134" s="114">
        <f t="shared" si="11"/>
        <v>0</v>
      </c>
      <c r="BH134" s="114">
        <f t="shared" si="12"/>
        <v>0</v>
      </c>
      <c r="BI134" s="114">
        <f t="shared" si="13"/>
        <v>0</v>
      </c>
      <c r="BJ134" s="19" t="s">
        <v>90</v>
      </c>
      <c r="BK134" s="174">
        <f t="shared" si="14"/>
        <v>0</v>
      </c>
      <c r="BL134" s="19" t="s">
        <v>430</v>
      </c>
      <c r="BM134" s="19" t="s">
        <v>1299</v>
      </c>
    </row>
    <row r="135" spans="2:65" s="1" customFormat="1" ht="25.5" customHeight="1" x14ac:dyDescent="0.15">
      <c r="B135" s="137"/>
      <c r="C135" s="166" t="s">
        <v>193</v>
      </c>
      <c r="D135" s="166" t="s">
        <v>189</v>
      </c>
      <c r="E135" s="167" t="s">
        <v>1300</v>
      </c>
      <c r="F135" s="255" t="s">
        <v>1301</v>
      </c>
      <c r="G135" s="255"/>
      <c r="H135" s="255"/>
      <c r="I135" s="255"/>
      <c r="J135" s="168" t="s">
        <v>210</v>
      </c>
      <c r="K135" s="169">
        <v>37</v>
      </c>
      <c r="L135" s="256">
        <v>0</v>
      </c>
      <c r="M135" s="256"/>
      <c r="N135" s="257">
        <f t="shared" si="5"/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 t="shared" si="6"/>
        <v>0</v>
      </c>
      <c r="X135" s="172">
        <v>0</v>
      </c>
      <c r="Y135" s="172">
        <f t="shared" si="7"/>
        <v>0</v>
      </c>
      <c r="Z135" s="172">
        <v>0</v>
      </c>
      <c r="AA135" s="173">
        <f t="shared" si="8"/>
        <v>0</v>
      </c>
      <c r="AR135" s="19" t="s">
        <v>430</v>
      </c>
      <c r="AT135" s="19" t="s">
        <v>189</v>
      </c>
      <c r="AU135" s="19" t="s">
        <v>90</v>
      </c>
      <c r="AY135" s="19" t="s">
        <v>188</v>
      </c>
      <c r="BE135" s="114">
        <f t="shared" si="9"/>
        <v>0</v>
      </c>
      <c r="BF135" s="114">
        <f t="shared" si="10"/>
        <v>0</v>
      </c>
      <c r="BG135" s="114">
        <f t="shared" si="11"/>
        <v>0</v>
      </c>
      <c r="BH135" s="114">
        <f t="shared" si="12"/>
        <v>0</v>
      </c>
      <c r="BI135" s="114">
        <f t="shared" si="13"/>
        <v>0</v>
      </c>
      <c r="BJ135" s="19" t="s">
        <v>90</v>
      </c>
      <c r="BK135" s="174">
        <f t="shared" si="14"/>
        <v>0</v>
      </c>
      <c r="BL135" s="19" t="s">
        <v>430</v>
      </c>
      <c r="BM135" s="19" t="s">
        <v>1302</v>
      </c>
    </row>
    <row r="136" spans="2:65" s="1" customFormat="1" ht="25.5" customHeight="1" x14ac:dyDescent="0.15">
      <c r="B136" s="137"/>
      <c r="C136" s="175" t="s">
        <v>204</v>
      </c>
      <c r="D136" s="175" t="s">
        <v>213</v>
      </c>
      <c r="E136" s="176" t="s">
        <v>1303</v>
      </c>
      <c r="F136" s="258" t="s">
        <v>1304</v>
      </c>
      <c r="G136" s="258"/>
      <c r="H136" s="258"/>
      <c r="I136" s="258"/>
      <c r="J136" s="177" t="s">
        <v>210</v>
      </c>
      <c r="K136" s="178">
        <v>37</v>
      </c>
      <c r="L136" s="259">
        <v>0</v>
      </c>
      <c r="M136" s="259"/>
      <c r="N136" s="260">
        <f t="shared" si="5"/>
        <v>0</v>
      </c>
      <c r="O136" s="257"/>
      <c r="P136" s="257"/>
      <c r="Q136" s="257"/>
      <c r="R136" s="140"/>
      <c r="T136" s="171" t="s">
        <v>5</v>
      </c>
      <c r="U136" s="44" t="s">
        <v>45</v>
      </c>
      <c r="V136" s="36"/>
      <c r="W136" s="172">
        <f t="shared" si="6"/>
        <v>0</v>
      </c>
      <c r="X136" s="172">
        <v>0.01</v>
      </c>
      <c r="Y136" s="172">
        <f t="shared" si="7"/>
        <v>0.37</v>
      </c>
      <c r="Z136" s="172">
        <v>0</v>
      </c>
      <c r="AA136" s="173">
        <f t="shared" si="8"/>
        <v>0</v>
      </c>
      <c r="AR136" s="19" t="s">
        <v>1295</v>
      </c>
      <c r="AT136" s="19" t="s">
        <v>213</v>
      </c>
      <c r="AU136" s="19" t="s">
        <v>90</v>
      </c>
      <c r="AY136" s="19" t="s">
        <v>188</v>
      </c>
      <c r="BE136" s="114">
        <f t="shared" si="9"/>
        <v>0</v>
      </c>
      <c r="BF136" s="114">
        <f t="shared" si="10"/>
        <v>0</v>
      </c>
      <c r="BG136" s="114">
        <f t="shared" si="11"/>
        <v>0</v>
      </c>
      <c r="BH136" s="114">
        <f t="shared" si="12"/>
        <v>0</v>
      </c>
      <c r="BI136" s="114">
        <f t="shared" si="13"/>
        <v>0</v>
      </c>
      <c r="BJ136" s="19" t="s">
        <v>90</v>
      </c>
      <c r="BK136" s="174">
        <f t="shared" si="14"/>
        <v>0</v>
      </c>
      <c r="BL136" s="19" t="s">
        <v>430</v>
      </c>
      <c r="BM136" s="19" t="s">
        <v>1305</v>
      </c>
    </row>
    <row r="137" spans="2:65" s="1" customFormat="1" ht="25.5" customHeight="1" x14ac:dyDescent="0.15">
      <c r="B137" s="137"/>
      <c r="C137" s="166" t="s">
        <v>200</v>
      </c>
      <c r="D137" s="166" t="s">
        <v>189</v>
      </c>
      <c r="E137" s="167" t="s">
        <v>1306</v>
      </c>
      <c r="F137" s="255" t="s">
        <v>1307</v>
      </c>
      <c r="G137" s="255"/>
      <c r="H137" s="255"/>
      <c r="I137" s="255"/>
      <c r="J137" s="168" t="s">
        <v>210</v>
      </c>
      <c r="K137" s="169">
        <v>12</v>
      </c>
      <c r="L137" s="256">
        <v>0</v>
      </c>
      <c r="M137" s="256"/>
      <c r="N137" s="257">
        <f t="shared" si="5"/>
        <v>0</v>
      </c>
      <c r="O137" s="257"/>
      <c r="P137" s="257"/>
      <c r="Q137" s="257"/>
      <c r="R137" s="140"/>
      <c r="T137" s="171" t="s">
        <v>5</v>
      </c>
      <c r="U137" s="44" t="s">
        <v>45</v>
      </c>
      <c r="V137" s="36"/>
      <c r="W137" s="172">
        <f t="shared" si="6"/>
        <v>0</v>
      </c>
      <c r="X137" s="172">
        <v>0</v>
      </c>
      <c r="Y137" s="172">
        <f t="shared" si="7"/>
        <v>0</v>
      </c>
      <c r="Z137" s="172">
        <v>0</v>
      </c>
      <c r="AA137" s="173">
        <f t="shared" si="8"/>
        <v>0</v>
      </c>
      <c r="AR137" s="19" t="s">
        <v>430</v>
      </c>
      <c r="AT137" s="19" t="s">
        <v>189</v>
      </c>
      <c r="AU137" s="19" t="s">
        <v>90</v>
      </c>
      <c r="AY137" s="19" t="s">
        <v>188</v>
      </c>
      <c r="BE137" s="114">
        <f t="shared" si="9"/>
        <v>0</v>
      </c>
      <c r="BF137" s="114">
        <f t="shared" si="10"/>
        <v>0</v>
      </c>
      <c r="BG137" s="114">
        <f t="shared" si="11"/>
        <v>0</v>
      </c>
      <c r="BH137" s="114">
        <f t="shared" si="12"/>
        <v>0</v>
      </c>
      <c r="BI137" s="114">
        <f t="shared" si="13"/>
        <v>0</v>
      </c>
      <c r="BJ137" s="19" t="s">
        <v>90</v>
      </c>
      <c r="BK137" s="174">
        <f t="shared" si="14"/>
        <v>0</v>
      </c>
      <c r="BL137" s="19" t="s">
        <v>430</v>
      </c>
      <c r="BM137" s="19" t="s">
        <v>1308</v>
      </c>
    </row>
    <row r="138" spans="2:65" s="1" customFormat="1" ht="38.25" customHeight="1" x14ac:dyDescent="0.15">
      <c r="B138" s="137"/>
      <c r="C138" s="175" t="s">
        <v>212</v>
      </c>
      <c r="D138" s="175" t="s">
        <v>213</v>
      </c>
      <c r="E138" s="176" t="s">
        <v>1309</v>
      </c>
      <c r="F138" s="258" t="s">
        <v>1310</v>
      </c>
      <c r="G138" s="258"/>
      <c r="H138" s="258"/>
      <c r="I138" s="258"/>
      <c r="J138" s="177" t="s">
        <v>210</v>
      </c>
      <c r="K138" s="178">
        <v>12</v>
      </c>
      <c r="L138" s="259">
        <v>0</v>
      </c>
      <c r="M138" s="259"/>
      <c r="N138" s="260">
        <f t="shared" si="5"/>
        <v>0</v>
      </c>
      <c r="O138" s="257"/>
      <c r="P138" s="257"/>
      <c r="Q138" s="257"/>
      <c r="R138" s="140"/>
      <c r="T138" s="171" t="s">
        <v>5</v>
      </c>
      <c r="U138" s="44" t="s">
        <v>45</v>
      </c>
      <c r="V138" s="36"/>
      <c r="W138" s="172">
        <f t="shared" si="6"/>
        <v>0</v>
      </c>
      <c r="X138" s="172">
        <v>6.3099999999999996E-3</v>
      </c>
      <c r="Y138" s="172">
        <f t="shared" si="7"/>
        <v>7.5719999999999996E-2</v>
      </c>
      <c r="Z138" s="172">
        <v>0</v>
      </c>
      <c r="AA138" s="173">
        <f t="shared" si="8"/>
        <v>0</v>
      </c>
      <c r="AR138" s="19" t="s">
        <v>1295</v>
      </c>
      <c r="AT138" s="19" t="s">
        <v>213</v>
      </c>
      <c r="AU138" s="19" t="s">
        <v>90</v>
      </c>
      <c r="AY138" s="19" t="s">
        <v>188</v>
      </c>
      <c r="BE138" s="114">
        <f t="shared" si="9"/>
        <v>0</v>
      </c>
      <c r="BF138" s="114">
        <f t="shared" si="10"/>
        <v>0</v>
      </c>
      <c r="BG138" s="114">
        <f t="shared" si="11"/>
        <v>0</v>
      </c>
      <c r="BH138" s="114">
        <f t="shared" si="12"/>
        <v>0</v>
      </c>
      <c r="BI138" s="114">
        <f t="shared" si="13"/>
        <v>0</v>
      </c>
      <c r="BJ138" s="19" t="s">
        <v>90</v>
      </c>
      <c r="BK138" s="174">
        <f t="shared" si="14"/>
        <v>0</v>
      </c>
      <c r="BL138" s="19" t="s">
        <v>430</v>
      </c>
      <c r="BM138" s="19" t="s">
        <v>1311</v>
      </c>
    </row>
    <row r="139" spans="2:65" s="1" customFormat="1" ht="25.5" customHeight="1" x14ac:dyDescent="0.15">
      <c r="B139" s="137"/>
      <c r="C139" s="166" t="s">
        <v>216</v>
      </c>
      <c r="D139" s="166" t="s">
        <v>189</v>
      </c>
      <c r="E139" s="167" t="s">
        <v>1312</v>
      </c>
      <c r="F139" s="255" t="s">
        <v>1313</v>
      </c>
      <c r="G139" s="255"/>
      <c r="H139" s="255"/>
      <c r="I139" s="255"/>
      <c r="J139" s="168" t="s">
        <v>210</v>
      </c>
      <c r="K139" s="169">
        <v>20</v>
      </c>
      <c r="L139" s="256">
        <v>0</v>
      </c>
      <c r="M139" s="256"/>
      <c r="N139" s="257">
        <f t="shared" si="5"/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 t="shared" si="6"/>
        <v>0</v>
      </c>
      <c r="X139" s="172">
        <v>0</v>
      </c>
      <c r="Y139" s="172">
        <f t="shared" si="7"/>
        <v>0</v>
      </c>
      <c r="Z139" s="172">
        <v>0</v>
      </c>
      <c r="AA139" s="173">
        <f t="shared" si="8"/>
        <v>0</v>
      </c>
      <c r="AR139" s="19" t="s">
        <v>430</v>
      </c>
      <c r="AT139" s="19" t="s">
        <v>189</v>
      </c>
      <c r="AU139" s="19" t="s">
        <v>90</v>
      </c>
      <c r="AY139" s="19" t="s">
        <v>188</v>
      </c>
      <c r="BE139" s="114">
        <f t="shared" si="9"/>
        <v>0</v>
      </c>
      <c r="BF139" s="114">
        <f t="shared" si="10"/>
        <v>0</v>
      </c>
      <c r="BG139" s="114">
        <f t="shared" si="11"/>
        <v>0</v>
      </c>
      <c r="BH139" s="114">
        <f t="shared" si="12"/>
        <v>0</v>
      </c>
      <c r="BI139" s="114">
        <f t="shared" si="13"/>
        <v>0</v>
      </c>
      <c r="BJ139" s="19" t="s">
        <v>90</v>
      </c>
      <c r="BK139" s="174">
        <f t="shared" si="14"/>
        <v>0</v>
      </c>
      <c r="BL139" s="19" t="s">
        <v>430</v>
      </c>
      <c r="BM139" s="19" t="s">
        <v>1314</v>
      </c>
    </row>
    <row r="140" spans="2:65" s="1" customFormat="1" ht="25.5" customHeight="1" x14ac:dyDescent="0.15">
      <c r="B140" s="137"/>
      <c r="C140" s="175" t="s">
        <v>222</v>
      </c>
      <c r="D140" s="175" t="s">
        <v>213</v>
      </c>
      <c r="E140" s="176" t="s">
        <v>1315</v>
      </c>
      <c r="F140" s="258" t="s">
        <v>1316</v>
      </c>
      <c r="G140" s="258"/>
      <c r="H140" s="258"/>
      <c r="I140" s="258"/>
      <c r="J140" s="177" t="s">
        <v>210</v>
      </c>
      <c r="K140" s="178">
        <v>20</v>
      </c>
      <c r="L140" s="259">
        <v>0</v>
      </c>
      <c r="M140" s="259"/>
      <c r="N140" s="260">
        <f t="shared" si="5"/>
        <v>0</v>
      </c>
      <c r="O140" s="257"/>
      <c r="P140" s="257"/>
      <c r="Q140" s="257"/>
      <c r="R140" s="140"/>
      <c r="T140" s="171" t="s">
        <v>5</v>
      </c>
      <c r="U140" s="44" t="s">
        <v>45</v>
      </c>
      <c r="V140" s="36"/>
      <c r="W140" s="172">
        <f t="shared" si="6"/>
        <v>0</v>
      </c>
      <c r="X140" s="172">
        <v>6.9999999999999999E-4</v>
      </c>
      <c r="Y140" s="172">
        <f t="shared" si="7"/>
        <v>1.4E-2</v>
      </c>
      <c r="Z140" s="172">
        <v>0</v>
      </c>
      <c r="AA140" s="173">
        <f t="shared" si="8"/>
        <v>0</v>
      </c>
      <c r="AR140" s="19" t="s">
        <v>1295</v>
      </c>
      <c r="AT140" s="19" t="s">
        <v>213</v>
      </c>
      <c r="AU140" s="19" t="s">
        <v>90</v>
      </c>
      <c r="AY140" s="19" t="s">
        <v>188</v>
      </c>
      <c r="BE140" s="114">
        <f t="shared" si="9"/>
        <v>0</v>
      </c>
      <c r="BF140" s="114">
        <f t="shared" si="10"/>
        <v>0</v>
      </c>
      <c r="BG140" s="114">
        <f t="shared" si="11"/>
        <v>0</v>
      </c>
      <c r="BH140" s="114">
        <f t="shared" si="12"/>
        <v>0</v>
      </c>
      <c r="BI140" s="114">
        <f t="shared" si="13"/>
        <v>0</v>
      </c>
      <c r="BJ140" s="19" t="s">
        <v>90</v>
      </c>
      <c r="BK140" s="174">
        <f t="shared" si="14"/>
        <v>0</v>
      </c>
      <c r="BL140" s="19" t="s">
        <v>430</v>
      </c>
      <c r="BM140" s="19" t="s">
        <v>1317</v>
      </c>
    </row>
    <row r="141" spans="2:65" s="1" customFormat="1" ht="25.5" customHeight="1" x14ac:dyDescent="0.15">
      <c r="B141" s="137"/>
      <c r="C141" s="166" t="s">
        <v>207</v>
      </c>
      <c r="D141" s="166" t="s">
        <v>189</v>
      </c>
      <c r="E141" s="167" t="s">
        <v>1318</v>
      </c>
      <c r="F141" s="255" t="s">
        <v>1319</v>
      </c>
      <c r="G141" s="255"/>
      <c r="H141" s="255"/>
      <c r="I141" s="255"/>
      <c r="J141" s="168" t="s">
        <v>210</v>
      </c>
      <c r="K141" s="169">
        <v>8</v>
      </c>
      <c r="L141" s="256">
        <v>0</v>
      </c>
      <c r="M141" s="256"/>
      <c r="N141" s="257">
        <f t="shared" si="5"/>
        <v>0</v>
      </c>
      <c r="O141" s="257"/>
      <c r="P141" s="257"/>
      <c r="Q141" s="257"/>
      <c r="R141" s="140"/>
      <c r="T141" s="171" t="s">
        <v>5</v>
      </c>
      <c r="U141" s="44" t="s">
        <v>45</v>
      </c>
      <c r="V141" s="36"/>
      <c r="W141" s="172">
        <f t="shared" si="6"/>
        <v>0</v>
      </c>
      <c r="X141" s="172">
        <v>0</v>
      </c>
      <c r="Y141" s="172">
        <f t="shared" si="7"/>
        <v>0</v>
      </c>
      <c r="Z141" s="172">
        <v>0</v>
      </c>
      <c r="AA141" s="173">
        <f t="shared" si="8"/>
        <v>0</v>
      </c>
      <c r="AR141" s="19" t="s">
        <v>430</v>
      </c>
      <c r="AT141" s="19" t="s">
        <v>189</v>
      </c>
      <c r="AU141" s="19" t="s">
        <v>90</v>
      </c>
      <c r="AY141" s="19" t="s">
        <v>188</v>
      </c>
      <c r="BE141" s="114">
        <f t="shared" si="9"/>
        <v>0</v>
      </c>
      <c r="BF141" s="114">
        <f t="shared" si="10"/>
        <v>0</v>
      </c>
      <c r="BG141" s="114">
        <f t="shared" si="11"/>
        <v>0</v>
      </c>
      <c r="BH141" s="114">
        <f t="shared" si="12"/>
        <v>0</v>
      </c>
      <c r="BI141" s="114">
        <f t="shared" si="13"/>
        <v>0</v>
      </c>
      <c r="BJ141" s="19" t="s">
        <v>90</v>
      </c>
      <c r="BK141" s="174">
        <f t="shared" si="14"/>
        <v>0</v>
      </c>
      <c r="BL141" s="19" t="s">
        <v>430</v>
      </c>
      <c r="BM141" s="19" t="s">
        <v>1320</v>
      </c>
    </row>
    <row r="142" spans="2:65" s="1" customFormat="1" ht="38.25" customHeight="1" x14ac:dyDescent="0.15">
      <c r="B142" s="137"/>
      <c r="C142" s="175" t="s">
        <v>229</v>
      </c>
      <c r="D142" s="175" t="s">
        <v>213</v>
      </c>
      <c r="E142" s="176" t="s">
        <v>1321</v>
      </c>
      <c r="F142" s="258" t="s">
        <v>1322</v>
      </c>
      <c r="G142" s="258"/>
      <c r="H142" s="258"/>
      <c r="I142" s="258"/>
      <c r="J142" s="177" t="s">
        <v>210</v>
      </c>
      <c r="K142" s="178">
        <v>8</v>
      </c>
      <c r="L142" s="259">
        <v>0</v>
      </c>
      <c r="M142" s="259"/>
      <c r="N142" s="260">
        <f t="shared" si="5"/>
        <v>0</v>
      </c>
      <c r="O142" s="257"/>
      <c r="P142" s="257"/>
      <c r="Q142" s="257"/>
      <c r="R142" s="140"/>
      <c r="T142" s="171" t="s">
        <v>5</v>
      </c>
      <c r="U142" s="44" t="s">
        <v>45</v>
      </c>
      <c r="V142" s="36"/>
      <c r="W142" s="172">
        <f t="shared" si="6"/>
        <v>0</v>
      </c>
      <c r="X142" s="172">
        <v>7.5000000000000002E-4</v>
      </c>
      <c r="Y142" s="172">
        <f t="shared" si="7"/>
        <v>6.0000000000000001E-3</v>
      </c>
      <c r="Z142" s="172">
        <v>0</v>
      </c>
      <c r="AA142" s="173">
        <f t="shared" si="8"/>
        <v>0</v>
      </c>
      <c r="AR142" s="19" t="s">
        <v>1295</v>
      </c>
      <c r="AT142" s="19" t="s">
        <v>213</v>
      </c>
      <c r="AU142" s="19" t="s">
        <v>90</v>
      </c>
      <c r="AY142" s="19" t="s">
        <v>188</v>
      </c>
      <c r="BE142" s="114">
        <f t="shared" si="9"/>
        <v>0</v>
      </c>
      <c r="BF142" s="114">
        <f t="shared" si="10"/>
        <v>0</v>
      </c>
      <c r="BG142" s="114">
        <f t="shared" si="11"/>
        <v>0</v>
      </c>
      <c r="BH142" s="114">
        <f t="shared" si="12"/>
        <v>0</v>
      </c>
      <c r="BI142" s="114">
        <f t="shared" si="13"/>
        <v>0</v>
      </c>
      <c r="BJ142" s="19" t="s">
        <v>90</v>
      </c>
      <c r="BK142" s="174">
        <f t="shared" si="14"/>
        <v>0</v>
      </c>
      <c r="BL142" s="19" t="s">
        <v>430</v>
      </c>
      <c r="BM142" s="19" t="s">
        <v>1323</v>
      </c>
    </row>
    <row r="143" spans="2:65" s="1" customFormat="1" ht="25.5" customHeight="1" x14ac:dyDescent="0.15">
      <c r="B143" s="137"/>
      <c r="C143" s="166" t="s">
        <v>211</v>
      </c>
      <c r="D143" s="166" t="s">
        <v>189</v>
      </c>
      <c r="E143" s="167" t="s">
        <v>1324</v>
      </c>
      <c r="F143" s="255" t="s">
        <v>1325</v>
      </c>
      <c r="G143" s="255"/>
      <c r="H143" s="255"/>
      <c r="I143" s="255"/>
      <c r="J143" s="168" t="s">
        <v>210</v>
      </c>
      <c r="K143" s="169">
        <v>5</v>
      </c>
      <c r="L143" s="256">
        <v>0</v>
      </c>
      <c r="M143" s="256"/>
      <c r="N143" s="257">
        <f t="shared" si="5"/>
        <v>0</v>
      </c>
      <c r="O143" s="257"/>
      <c r="P143" s="257"/>
      <c r="Q143" s="257"/>
      <c r="R143" s="140"/>
      <c r="T143" s="171" t="s">
        <v>5</v>
      </c>
      <c r="U143" s="44" t="s">
        <v>45</v>
      </c>
      <c r="V143" s="36"/>
      <c r="W143" s="172">
        <f t="shared" si="6"/>
        <v>0</v>
      </c>
      <c r="X143" s="172">
        <v>0</v>
      </c>
      <c r="Y143" s="172">
        <f t="shared" si="7"/>
        <v>0</v>
      </c>
      <c r="Z143" s="172">
        <v>0</v>
      </c>
      <c r="AA143" s="173">
        <f t="shared" si="8"/>
        <v>0</v>
      </c>
      <c r="AR143" s="19" t="s">
        <v>430</v>
      </c>
      <c r="AT143" s="19" t="s">
        <v>189</v>
      </c>
      <c r="AU143" s="19" t="s">
        <v>90</v>
      </c>
      <c r="AY143" s="19" t="s">
        <v>188</v>
      </c>
      <c r="BE143" s="114">
        <f t="shared" si="9"/>
        <v>0</v>
      </c>
      <c r="BF143" s="114">
        <f t="shared" si="10"/>
        <v>0</v>
      </c>
      <c r="BG143" s="114">
        <f t="shared" si="11"/>
        <v>0</v>
      </c>
      <c r="BH143" s="114">
        <f t="shared" si="12"/>
        <v>0</v>
      </c>
      <c r="BI143" s="114">
        <f t="shared" si="13"/>
        <v>0</v>
      </c>
      <c r="BJ143" s="19" t="s">
        <v>90</v>
      </c>
      <c r="BK143" s="174">
        <f t="shared" si="14"/>
        <v>0</v>
      </c>
      <c r="BL143" s="19" t="s">
        <v>430</v>
      </c>
      <c r="BM143" s="19" t="s">
        <v>1326</v>
      </c>
    </row>
    <row r="144" spans="2:65" s="1" customFormat="1" ht="25.5" customHeight="1" x14ac:dyDescent="0.15">
      <c r="B144" s="137"/>
      <c r="C144" s="175" t="s">
        <v>237</v>
      </c>
      <c r="D144" s="175" t="s">
        <v>213</v>
      </c>
      <c r="E144" s="176" t="s">
        <v>1327</v>
      </c>
      <c r="F144" s="258" t="s">
        <v>1328</v>
      </c>
      <c r="G144" s="258"/>
      <c r="H144" s="258"/>
      <c r="I144" s="258"/>
      <c r="J144" s="177" t="s">
        <v>210</v>
      </c>
      <c r="K144" s="178">
        <v>5</v>
      </c>
      <c r="L144" s="259">
        <v>0</v>
      </c>
      <c r="M144" s="259"/>
      <c r="N144" s="260">
        <f t="shared" si="5"/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 t="shared" si="6"/>
        <v>0</v>
      </c>
      <c r="X144" s="172">
        <v>0.01</v>
      </c>
      <c r="Y144" s="172">
        <f t="shared" si="7"/>
        <v>0.05</v>
      </c>
      <c r="Z144" s="172">
        <v>0</v>
      </c>
      <c r="AA144" s="173">
        <f t="shared" si="8"/>
        <v>0</v>
      </c>
      <c r="AR144" s="19" t="s">
        <v>1295</v>
      </c>
      <c r="AT144" s="19" t="s">
        <v>213</v>
      </c>
      <c r="AU144" s="19" t="s">
        <v>90</v>
      </c>
      <c r="AY144" s="19" t="s">
        <v>188</v>
      </c>
      <c r="BE144" s="114">
        <f t="shared" si="9"/>
        <v>0</v>
      </c>
      <c r="BF144" s="114">
        <f t="shared" si="10"/>
        <v>0</v>
      </c>
      <c r="BG144" s="114">
        <f t="shared" si="11"/>
        <v>0</v>
      </c>
      <c r="BH144" s="114">
        <f t="shared" si="12"/>
        <v>0</v>
      </c>
      <c r="BI144" s="114">
        <f t="shared" si="13"/>
        <v>0</v>
      </c>
      <c r="BJ144" s="19" t="s">
        <v>90</v>
      </c>
      <c r="BK144" s="174">
        <f t="shared" si="14"/>
        <v>0</v>
      </c>
      <c r="BL144" s="19" t="s">
        <v>430</v>
      </c>
      <c r="BM144" s="19" t="s">
        <v>1329</v>
      </c>
    </row>
    <row r="145" spans="2:65" s="10" customFormat="1" ht="29.75" customHeight="1" x14ac:dyDescent="0.15">
      <c r="B145" s="155"/>
      <c r="C145" s="156"/>
      <c r="D145" s="165" t="s">
        <v>1283</v>
      </c>
      <c r="E145" s="165"/>
      <c r="F145" s="165"/>
      <c r="G145" s="165"/>
      <c r="H145" s="165"/>
      <c r="I145" s="165"/>
      <c r="J145" s="165"/>
      <c r="K145" s="165"/>
      <c r="L145" s="165"/>
      <c r="M145" s="165"/>
      <c r="N145" s="267">
        <f>BK145</f>
        <v>0</v>
      </c>
      <c r="O145" s="268"/>
      <c r="P145" s="268"/>
      <c r="Q145" s="268"/>
      <c r="R145" s="158"/>
      <c r="T145" s="159"/>
      <c r="U145" s="156"/>
      <c r="V145" s="156"/>
      <c r="W145" s="160">
        <f>SUM(W146:W152)</f>
        <v>0</v>
      </c>
      <c r="X145" s="156"/>
      <c r="Y145" s="160">
        <f>SUM(Y146:Y152)</f>
        <v>4.6800000000000001E-3</v>
      </c>
      <c r="Z145" s="156"/>
      <c r="AA145" s="161">
        <f>SUM(AA146:AA152)</f>
        <v>0</v>
      </c>
      <c r="AR145" s="162" t="s">
        <v>85</v>
      </c>
      <c r="AT145" s="163" t="s">
        <v>77</v>
      </c>
      <c r="AU145" s="163" t="s">
        <v>85</v>
      </c>
      <c r="AY145" s="162" t="s">
        <v>188</v>
      </c>
      <c r="BK145" s="164">
        <f>SUM(BK146:BK152)</f>
        <v>0</v>
      </c>
    </row>
    <row r="146" spans="2:65" s="1" customFormat="1" ht="16.5" customHeight="1" x14ac:dyDescent="0.15">
      <c r="B146" s="137"/>
      <c r="C146" s="166" t="s">
        <v>217</v>
      </c>
      <c r="D146" s="166" t="s">
        <v>189</v>
      </c>
      <c r="E146" s="167" t="s">
        <v>1330</v>
      </c>
      <c r="F146" s="255" t="s">
        <v>1331</v>
      </c>
      <c r="G146" s="255"/>
      <c r="H146" s="255"/>
      <c r="I146" s="255"/>
      <c r="J146" s="168" t="s">
        <v>362</v>
      </c>
      <c r="K146" s="169">
        <v>5</v>
      </c>
      <c r="L146" s="256">
        <v>0</v>
      </c>
      <c r="M146" s="256"/>
      <c r="N146" s="257">
        <f t="shared" ref="N146:N152" si="15">ROUND(L146*K146,3)</f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 t="shared" ref="W146:W152" si="16">V146*K146</f>
        <v>0</v>
      </c>
      <c r="X146" s="172">
        <v>0</v>
      </c>
      <c r="Y146" s="172">
        <f t="shared" ref="Y146:Y152" si="17">X146*K146</f>
        <v>0</v>
      </c>
      <c r="Z146" s="172">
        <v>0</v>
      </c>
      <c r="AA146" s="173">
        <f t="shared" ref="AA146:AA152" si="18">Z146*K146</f>
        <v>0</v>
      </c>
      <c r="AR146" s="19" t="s">
        <v>430</v>
      </c>
      <c r="AT146" s="19" t="s">
        <v>189</v>
      </c>
      <c r="AU146" s="19" t="s">
        <v>90</v>
      </c>
      <c r="AY146" s="19" t="s">
        <v>188</v>
      </c>
      <c r="BE146" s="114">
        <f t="shared" ref="BE146:BE152" si="19">IF(U146="základná",N146,0)</f>
        <v>0</v>
      </c>
      <c r="BF146" s="114">
        <f t="shared" ref="BF146:BF152" si="20">IF(U146="znížená",N146,0)</f>
        <v>0</v>
      </c>
      <c r="BG146" s="114">
        <f t="shared" ref="BG146:BG152" si="21">IF(U146="zákl. prenesená",N146,0)</f>
        <v>0</v>
      </c>
      <c r="BH146" s="114">
        <f t="shared" ref="BH146:BH152" si="22">IF(U146="zníž. prenesená",N146,0)</f>
        <v>0</v>
      </c>
      <c r="BI146" s="114">
        <f t="shared" ref="BI146:BI152" si="23">IF(U146="nulová",N146,0)</f>
        <v>0</v>
      </c>
      <c r="BJ146" s="19" t="s">
        <v>90</v>
      </c>
      <c r="BK146" s="174">
        <f t="shared" ref="BK146:BK152" si="24">ROUND(L146*K146,3)</f>
        <v>0</v>
      </c>
      <c r="BL146" s="19" t="s">
        <v>430</v>
      </c>
      <c r="BM146" s="19" t="s">
        <v>1332</v>
      </c>
    </row>
    <row r="147" spans="2:65" s="1" customFormat="1" ht="16.5" customHeight="1" x14ac:dyDescent="0.15">
      <c r="B147" s="137"/>
      <c r="C147" s="175" t="s">
        <v>244</v>
      </c>
      <c r="D147" s="175" t="s">
        <v>213</v>
      </c>
      <c r="E147" s="176" t="s">
        <v>1333</v>
      </c>
      <c r="F147" s="258" t="s">
        <v>1334</v>
      </c>
      <c r="G147" s="258"/>
      <c r="H147" s="258"/>
      <c r="I147" s="258"/>
      <c r="J147" s="177" t="s">
        <v>362</v>
      </c>
      <c r="K147" s="178">
        <v>5</v>
      </c>
      <c r="L147" s="259">
        <v>0</v>
      </c>
      <c r="M147" s="259"/>
      <c r="N147" s="260">
        <f t="shared" si="15"/>
        <v>0</v>
      </c>
      <c r="O147" s="257"/>
      <c r="P147" s="257"/>
      <c r="Q147" s="257"/>
      <c r="R147" s="140"/>
      <c r="T147" s="171" t="s">
        <v>5</v>
      </c>
      <c r="U147" s="44" t="s">
        <v>45</v>
      </c>
      <c r="V147" s="36"/>
      <c r="W147" s="172">
        <f t="shared" si="16"/>
        <v>0</v>
      </c>
      <c r="X147" s="172">
        <v>5.0000000000000001E-4</v>
      </c>
      <c r="Y147" s="172">
        <f t="shared" si="17"/>
        <v>2.5000000000000001E-3</v>
      </c>
      <c r="Z147" s="172">
        <v>0</v>
      </c>
      <c r="AA147" s="173">
        <f t="shared" si="18"/>
        <v>0</v>
      </c>
      <c r="AR147" s="19" t="s">
        <v>1295</v>
      </c>
      <c r="AT147" s="19" t="s">
        <v>213</v>
      </c>
      <c r="AU147" s="19" t="s">
        <v>90</v>
      </c>
      <c r="AY147" s="19" t="s">
        <v>188</v>
      </c>
      <c r="BE147" s="114">
        <f t="shared" si="19"/>
        <v>0</v>
      </c>
      <c r="BF147" s="114">
        <f t="shared" si="20"/>
        <v>0</v>
      </c>
      <c r="BG147" s="114">
        <f t="shared" si="21"/>
        <v>0</v>
      </c>
      <c r="BH147" s="114">
        <f t="shared" si="22"/>
        <v>0</v>
      </c>
      <c r="BI147" s="114">
        <f t="shared" si="23"/>
        <v>0</v>
      </c>
      <c r="BJ147" s="19" t="s">
        <v>90</v>
      </c>
      <c r="BK147" s="174">
        <f t="shared" si="24"/>
        <v>0</v>
      </c>
      <c r="BL147" s="19" t="s">
        <v>430</v>
      </c>
      <c r="BM147" s="19" t="s">
        <v>1335</v>
      </c>
    </row>
    <row r="148" spans="2:65" s="1" customFormat="1" ht="16.5" customHeight="1" x14ac:dyDescent="0.15">
      <c r="B148" s="137"/>
      <c r="C148" s="166" t="s">
        <v>248</v>
      </c>
      <c r="D148" s="166" t="s">
        <v>189</v>
      </c>
      <c r="E148" s="167" t="s">
        <v>1336</v>
      </c>
      <c r="F148" s="255" t="s">
        <v>1337</v>
      </c>
      <c r="G148" s="255"/>
      <c r="H148" s="255"/>
      <c r="I148" s="255"/>
      <c r="J148" s="168" t="s">
        <v>210</v>
      </c>
      <c r="K148" s="169">
        <v>65</v>
      </c>
      <c r="L148" s="256">
        <v>0</v>
      </c>
      <c r="M148" s="256"/>
      <c r="N148" s="257">
        <f t="shared" si="15"/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si="16"/>
        <v>0</v>
      </c>
      <c r="X148" s="172">
        <v>0</v>
      </c>
      <c r="Y148" s="172">
        <f t="shared" si="17"/>
        <v>0</v>
      </c>
      <c r="Z148" s="172">
        <v>0</v>
      </c>
      <c r="AA148" s="173">
        <f t="shared" si="18"/>
        <v>0</v>
      </c>
      <c r="AR148" s="19" t="s">
        <v>430</v>
      </c>
      <c r="AT148" s="19" t="s">
        <v>189</v>
      </c>
      <c r="AU148" s="19" t="s">
        <v>90</v>
      </c>
      <c r="AY148" s="19" t="s">
        <v>188</v>
      </c>
      <c r="BE148" s="114">
        <f t="shared" si="19"/>
        <v>0</v>
      </c>
      <c r="BF148" s="114">
        <f t="shared" si="20"/>
        <v>0</v>
      </c>
      <c r="BG148" s="114">
        <f t="shared" si="21"/>
        <v>0</v>
      </c>
      <c r="BH148" s="114">
        <f t="shared" si="22"/>
        <v>0</v>
      </c>
      <c r="BI148" s="114">
        <f t="shared" si="23"/>
        <v>0</v>
      </c>
      <c r="BJ148" s="19" t="s">
        <v>90</v>
      </c>
      <c r="BK148" s="174">
        <f t="shared" si="24"/>
        <v>0</v>
      </c>
      <c r="BL148" s="19" t="s">
        <v>430</v>
      </c>
      <c r="BM148" s="19" t="s">
        <v>1338</v>
      </c>
    </row>
    <row r="149" spans="2:65" s="1" customFormat="1" ht="25.5" customHeight="1" x14ac:dyDescent="0.15">
      <c r="B149" s="137"/>
      <c r="C149" s="175" t="s">
        <v>252</v>
      </c>
      <c r="D149" s="175" t="s">
        <v>213</v>
      </c>
      <c r="E149" s="176" t="s">
        <v>1339</v>
      </c>
      <c r="F149" s="258" t="s">
        <v>1340</v>
      </c>
      <c r="G149" s="258"/>
      <c r="H149" s="258"/>
      <c r="I149" s="258"/>
      <c r="J149" s="177" t="s">
        <v>210</v>
      </c>
      <c r="K149" s="178">
        <v>26</v>
      </c>
      <c r="L149" s="259">
        <v>0</v>
      </c>
      <c r="M149" s="259"/>
      <c r="N149" s="260">
        <f t="shared" si="1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16"/>
        <v>0</v>
      </c>
      <c r="X149" s="172">
        <v>3.0000000000000001E-5</v>
      </c>
      <c r="Y149" s="172">
        <f t="shared" si="17"/>
        <v>7.7999999999999999E-4</v>
      </c>
      <c r="Z149" s="172">
        <v>0</v>
      </c>
      <c r="AA149" s="173">
        <f t="shared" si="18"/>
        <v>0</v>
      </c>
      <c r="AR149" s="19" t="s">
        <v>1295</v>
      </c>
      <c r="AT149" s="19" t="s">
        <v>213</v>
      </c>
      <c r="AU149" s="19" t="s">
        <v>90</v>
      </c>
      <c r="AY149" s="19" t="s">
        <v>188</v>
      </c>
      <c r="BE149" s="114">
        <f t="shared" si="19"/>
        <v>0</v>
      </c>
      <c r="BF149" s="114">
        <f t="shared" si="20"/>
        <v>0</v>
      </c>
      <c r="BG149" s="114">
        <f t="shared" si="21"/>
        <v>0</v>
      </c>
      <c r="BH149" s="114">
        <f t="shared" si="22"/>
        <v>0</v>
      </c>
      <c r="BI149" s="114">
        <f t="shared" si="23"/>
        <v>0</v>
      </c>
      <c r="BJ149" s="19" t="s">
        <v>90</v>
      </c>
      <c r="BK149" s="174">
        <f t="shared" si="24"/>
        <v>0</v>
      </c>
      <c r="BL149" s="19" t="s">
        <v>430</v>
      </c>
      <c r="BM149" s="19" t="s">
        <v>1341</v>
      </c>
    </row>
    <row r="150" spans="2:65" s="1" customFormat="1" ht="25.5" customHeight="1" x14ac:dyDescent="0.15">
      <c r="B150" s="137"/>
      <c r="C150" s="175" t="s">
        <v>256</v>
      </c>
      <c r="D150" s="175" t="s">
        <v>213</v>
      </c>
      <c r="E150" s="176" t="s">
        <v>1342</v>
      </c>
      <c r="F150" s="258" t="s">
        <v>1343</v>
      </c>
      <c r="G150" s="258"/>
      <c r="H150" s="258"/>
      <c r="I150" s="258"/>
      <c r="J150" s="177" t="s">
        <v>210</v>
      </c>
      <c r="K150" s="178">
        <v>30</v>
      </c>
      <c r="L150" s="259">
        <v>0</v>
      </c>
      <c r="M150" s="259"/>
      <c r="N150" s="260">
        <f t="shared" si="1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16"/>
        <v>0</v>
      </c>
      <c r="X150" s="172">
        <v>3.0000000000000001E-5</v>
      </c>
      <c r="Y150" s="172">
        <f t="shared" si="17"/>
        <v>8.9999999999999998E-4</v>
      </c>
      <c r="Z150" s="172">
        <v>0</v>
      </c>
      <c r="AA150" s="173">
        <f t="shared" si="18"/>
        <v>0</v>
      </c>
      <c r="AR150" s="19" t="s">
        <v>1295</v>
      </c>
      <c r="AT150" s="19" t="s">
        <v>213</v>
      </c>
      <c r="AU150" s="19" t="s">
        <v>90</v>
      </c>
      <c r="AY150" s="19" t="s">
        <v>188</v>
      </c>
      <c r="BE150" s="114">
        <f t="shared" si="19"/>
        <v>0</v>
      </c>
      <c r="BF150" s="114">
        <f t="shared" si="20"/>
        <v>0</v>
      </c>
      <c r="BG150" s="114">
        <f t="shared" si="21"/>
        <v>0</v>
      </c>
      <c r="BH150" s="114">
        <f t="shared" si="22"/>
        <v>0</v>
      </c>
      <c r="BI150" s="114">
        <f t="shared" si="23"/>
        <v>0</v>
      </c>
      <c r="BJ150" s="19" t="s">
        <v>90</v>
      </c>
      <c r="BK150" s="174">
        <f t="shared" si="24"/>
        <v>0</v>
      </c>
      <c r="BL150" s="19" t="s">
        <v>430</v>
      </c>
      <c r="BM150" s="19" t="s">
        <v>1344</v>
      </c>
    </row>
    <row r="151" spans="2:65" s="1" customFormat="1" ht="16.5" customHeight="1" x14ac:dyDescent="0.15">
      <c r="B151" s="137"/>
      <c r="C151" s="166" t="s">
        <v>260</v>
      </c>
      <c r="D151" s="166" t="s">
        <v>189</v>
      </c>
      <c r="E151" s="167" t="s">
        <v>1345</v>
      </c>
      <c r="F151" s="255" t="s">
        <v>1346</v>
      </c>
      <c r="G151" s="255"/>
      <c r="H151" s="255"/>
      <c r="I151" s="255"/>
      <c r="J151" s="168" t="s">
        <v>210</v>
      </c>
      <c r="K151" s="169">
        <v>10</v>
      </c>
      <c r="L151" s="256">
        <v>0</v>
      </c>
      <c r="M151" s="256"/>
      <c r="N151" s="257">
        <f t="shared" si="1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16"/>
        <v>0</v>
      </c>
      <c r="X151" s="172">
        <v>0</v>
      </c>
      <c r="Y151" s="172">
        <f t="shared" si="17"/>
        <v>0</v>
      </c>
      <c r="Z151" s="172">
        <v>0</v>
      </c>
      <c r="AA151" s="173">
        <f t="shared" si="18"/>
        <v>0</v>
      </c>
      <c r="AR151" s="19" t="s">
        <v>430</v>
      </c>
      <c r="AT151" s="19" t="s">
        <v>189</v>
      </c>
      <c r="AU151" s="19" t="s">
        <v>90</v>
      </c>
      <c r="AY151" s="19" t="s">
        <v>188</v>
      </c>
      <c r="BE151" s="114">
        <f t="shared" si="19"/>
        <v>0</v>
      </c>
      <c r="BF151" s="114">
        <f t="shared" si="20"/>
        <v>0</v>
      </c>
      <c r="BG151" s="114">
        <f t="shared" si="21"/>
        <v>0</v>
      </c>
      <c r="BH151" s="114">
        <f t="shared" si="22"/>
        <v>0</v>
      </c>
      <c r="BI151" s="114">
        <f t="shared" si="23"/>
        <v>0</v>
      </c>
      <c r="BJ151" s="19" t="s">
        <v>90</v>
      </c>
      <c r="BK151" s="174">
        <f t="shared" si="24"/>
        <v>0</v>
      </c>
      <c r="BL151" s="19" t="s">
        <v>430</v>
      </c>
      <c r="BM151" s="19" t="s">
        <v>1347</v>
      </c>
    </row>
    <row r="152" spans="2:65" s="1" customFormat="1" ht="25.5" customHeight="1" x14ac:dyDescent="0.15">
      <c r="B152" s="137"/>
      <c r="C152" s="175" t="s">
        <v>10</v>
      </c>
      <c r="D152" s="175" t="s">
        <v>213</v>
      </c>
      <c r="E152" s="176" t="s">
        <v>1348</v>
      </c>
      <c r="F152" s="258" t="s">
        <v>1349</v>
      </c>
      <c r="G152" s="258"/>
      <c r="H152" s="258"/>
      <c r="I152" s="258"/>
      <c r="J152" s="177" t="s">
        <v>210</v>
      </c>
      <c r="K152" s="178">
        <v>10</v>
      </c>
      <c r="L152" s="259">
        <v>0</v>
      </c>
      <c r="M152" s="259"/>
      <c r="N152" s="260">
        <f t="shared" si="1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16"/>
        <v>0</v>
      </c>
      <c r="X152" s="172">
        <v>5.0000000000000002E-5</v>
      </c>
      <c r="Y152" s="172">
        <f t="shared" si="17"/>
        <v>5.0000000000000001E-4</v>
      </c>
      <c r="Z152" s="172">
        <v>0</v>
      </c>
      <c r="AA152" s="173">
        <f t="shared" si="18"/>
        <v>0</v>
      </c>
      <c r="AR152" s="19" t="s">
        <v>1295</v>
      </c>
      <c r="AT152" s="19" t="s">
        <v>213</v>
      </c>
      <c r="AU152" s="19" t="s">
        <v>90</v>
      </c>
      <c r="AY152" s="19" t="s">
        <v>188</v>
      </c>
      <c r="BE152" s="114">
        <f t="shared" si="19"/>
        <v>0</v>
      </c>
      <c r="BF152" s="114">
        <f t="shared" si="20"/>
        <v>0</v>
      </c>
      <c r="BG152" s="114">
        <f t="shared" si="21"/>
        <v>0</v>
      </c>
      <c r="BH152" s="114">
        <f t="shared" si="22"/>
        <v>0</v>
      </c>
      <c r="BI152" s="114">
        <f t="shared" si="23"/>
        <v>0</v>
      </c>
      <c r="BJ152" s="19" t="s">
        <v>90</v>
      </c>
      <c r="BK152" s="174">
        <f t="shared" si="24"/>
        <v>0</v>
      </c>
      <c r="BL152" s="19" t="s">
        <v>430</v>
      </c>
      <c r="BM152" s="19" t="s">
        <v>1350</v>
      </c>
    </row>
    <row r="153" spans="2:65" s="10" customFormat="1" ht="29.75" customHeight="1" x14ac:dyDescent="0.15">
      <c r="B153" s="155"/>
      <c r="C153" s="156"/>
      <c r="D153" s="165" t="s">
        <v>1284</v>
      </c>
      <c r="E153" s="165"/>
      <c r="F153" s="165"/>
      <c r="G153" s="165"/>
      <c r="H153" s="165"/>
      <c r="I153" s="165"/>
      <c r="J153" s="165"/>
      <c r="K153" s="165"/>
      <c r="L153" s="165"/>
      <c r="M153" s="165"/>
      <c r="N153" s="267">
        <f>BK153</f>
        <v>0</v>
      </c>
      <c r="O153" s="268"/>
      <c r="P153" s="268"/>
      <c r="Q153" s="268"/>
      <c r="R153" s="158"/>
      <c r="T153" s="159"/>
      <c r="U153" s="156"/>
      <c r="V153" s="156"/>
      <c r="W153" s="160">
        <f>SUM(W154:W163)</f>
        <v>0</v>
      </c>
      <c r="X153" s="156"/>
      <c r="Y153" s="160">
        <f>SUM(Y154:Y163)</f>
        <v>0.1925</v>
      </c>
      <c r="Z153" s="156"/>
      <c r="AA153" s="161">
        <f>SUM(AA154:AA163)</f>
        <v>0</v>
      </c>
      <c r="AR153" s="162" t="s">
        <v>85</v>
      </c>
      <c r="AT153" s="163" t="s">
        <v>77</v>
      </c>
      <c r="AU153" s="163" t="s">
        <v>85</v>
      </c>
      <c r="AY153" s="162" t="s">
        <v>188</v>
      </c>
      <c r="BK153" s="164">
        <f>SUM(BK154:BK163)</f>
        <v>0</v>
      </c>
    </row>
    <row r="154" spans="2:65" s="1" customFormat="1" ht="16.5" customHeight="1" x14ac:dyDescent="0.15">
      <c r="B154" s="137"/>
      <c r="C154" s="166" t="s">
        <v>267</v>
      </c>
      <c r="D154" s="166" t="s">
        <v>189</v>
      </c>
      <c r="E154" s="167" t="s">
        <v>1351</v>
      </c>
      <c r="F154" s="255" t="s">
        <v>1352</v>
      </c>
      <c r="G154" s="255"/>
      <c r="H154" s="255"/>
      <c r="I154" s="255"/>
      <c r="J154" s="168" t="s">
        <v>362</v>
      </c>
      <c r="K154" s="169">
        <v>150</v>
      </c>
      <c r="L154" s="256">
        <v>0</v>
      </c>
      <c r="M154" s="256"/>
      <c r="N154" s="257">
        <f t="shared" ref="N154:N163" si="25">ROUND(L154*K154,3)</f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ref="W154:W163" si="26">V154*K154</f>
        <v>0</v>
      </c>
      <c r="X154" s="172">
        <v>0</v>
      </c>
      <c r="Y154" s="172">
        <f t="shared" ref="Y154:Y163" si="27">X154*K154</f>
        <v>0</v>
      </c>
      <c r="Z154" s="172">
        <v>0</v>
      </c>
      <c r="AA154" s="173">
        <f t="shared" ref="AA154:AA163" si="28">Z154*K154</f>
        <v>0</v>
      </c>
      <c r="AR154" s="19" t="s">
        <v>430</v>
      </c>
      <c r="AT154" s="19" t="s">
        <v>189</v>
      </c>
      <c r="AU154" s="19" t="s">
        <v>90</v>
      </c>
      <c r="AY154" s="19" t="s">
        <v>188</v>
      </c>
      <c r="BE154" s="114">
        <f t="shared" ref="BE154:BE163" si="29">IF(U154="základná",N154,0)</f>
        <v>0</v>
      </c>
      <c r="BF154" s="114">
        <f t="shared" ref="BF154:BF163" si="30">IF(U154="znížená",N154,0)</f>
        <v>0</v>
      </c>
      <c r="BG154" s="114">
        <f t="shared" ref="BG154:BG163" si="31">IF(U154="zákl. prenesená",N154,0)</f>
        <v>0</v>
      </c>
      <c r="BH154" s="114">
        <f t="shared" ref="BH154:BH163" si="32">IF(U154="zníž. prenesená",N154,0)</f>
        <v>0</v>
      </c>
      <c r="BI154" s="114">
        <f t="shared" ref="BI154:BI163" si="33">IF(U154="nulová",N154,0)</f>
        <v>0</v>
      </c>
      <c r="BJ154" s="19" t="s">
        <v>90</v>
      </c>
      <c r="BK154" s="174">
        <f t="shared" ref="BK154:BK163" si="34">ROUND(L154*K154,3)</f>
        <v>0</v>
      </c>
      <c r="BL154" s="19" t="s">
        <v>430</v>
      </c>
      <c r="BM154" s="19" t="s">
        <v>1353</v>
      </c>
    </row>
    <row r="155" spans="2:65" s="1" customFormat="1" ht="25.5" customHeight="1" x14ac:dyDescent="0.15">
      <c r="B155" s="137"/>
      <c r="C155" s="175" t="s">
        <v>271</v>
      </c>
      <c r="D155" s="175" t="s">
        <v>213</v>
      </c>
      <c r="E155" s="176" t="s">
        <v>1354</v>
      </c>
      <c r="F155" s="258" t="s">
        <v>1355</v>
      </c>
      <c r="G155" s="258"/>
      <c r="H155" s="258"/>
      <c r="I155" s="258"/>
      <c r="J155" s="177" t="s">
        <v>362</v>
      </c>
      <c r="K155" s="178">
        <v>100</v>
      </c>
      <c r="L155" s="259">
        <v>0</v>
      </c>
      <c r="M155" s="259"/>
      <c r="N155" s="260">
        <f t="shared" si="25"/>
        <v>0</v>
      </c>
      <c r="O155" s="257"/>
      <c r="P155" s="257"/>
      <c r="Q155" s="257"/>
      <c r="R155" s="140"/>
      <c r="T155" s="171" t="s">
        <v>5</v>
      </c>
      <c r="U155" s="44" t="s">
        <v>45</v>
      </c>
      <c r="V155" s="36"/>
      <c r="W155" s="172">
        <f t="shared" si="26"/>
        <v>0</v>
      </c>
      <c r="X155" s="172">
        <v>1.2199999999999999E-3</v>
      </c>
      <c r="Y155" s="172">
        <f t="shared" si="27"/>
        <v>0.122</v>
      </c>
      <c r="Z155" s="172">
        <v>0</v>
      </c>
      <c r="AA155" s="173">
        <f t="shared" si="28"/>
        <v>0</v>
      </c>
      <c r="AR155" s="19" t="s">
        <v>1295</v>
      </c>
      <c r="AT155" s="19" t="s">
        <v>213</v>
      </c>
      <c r="AU155" s="19" t="s">
        <v>90</v>
      </c>
      <c r="AY155" s="19" t="s">
        <v>188</v>
      </c>
      <c r="BE155" s="114">
        <f t="shared" si="29"/>
        <v>0</v>
      </c>
      <c r="BF155" s="114">
        <f t="shared" si="30"/>
        <v>0</v>
      </c>
      <c r="BG155" s="114">
        <f t="shared" si="31"/>
        <v>0</v>
      </c>
      <c r="BH155" s="114">
        <f t="shared" si="32"/>
        <v>0</v>
      </c>
      <c r="BI155" s="114">
        <f t="shared" si="33"/>
        <v>0</v>
      </c>
      <c r="BJ155" s="19" t="s">
        <v>90</v>
      </c>
      <c r="BK155" s="174">
        <f t="shared" si="34"/>
        <v>0</v>
      </c>
      <c r="BL155" s="19" t="s">
        <v>430</v>
      </c>
      <c r="BM155" s="19" t="s">
        <v>1356</v>
      </c>
    </row>
    <row r="156" spans="2:65" s="1" customFormat="1" ht="25.5" customHeight="1" x14ac:dyDescent="0.15">
      <c r="B156" s="137"/>
      <c r="C156" s="175" t="s">
        <v>275</v>
      </c>
      <c r="D156" s="175" t="s">
        <v>213</v>
      </c>
      <c r="E156" s="176" t="s">
        <v>1357</v>
      </c>
      <c r="F156" s="258" t="s">
        <v>1358</v>
      </c>
      <c r="G156" s="258"/>
      <c r="H156" s="258"/>
      <c r="I156" s="258"/>
      <c r="J156" s="177" t="s">
        <v>362</v>
      </c>
      <c r="K156" s="178">
        <v>50</v>
      </c>
      <c r="L156" s="259">
        <v>0</v>
      </c>
      <c r="M156" s="259"/>
      <c r="N156" s="260">
        <f t="shared" si="25"/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 t="shared" si="26"/>
        <v>0</v>
      </c>
      <c r="X156" s="172">
        <v>1.41E-3</v>
      </c>
      <c r="Y156" s="172">
        <f t="shared" si="27"/>
        <v>7.0500000000000007E-2</v>
      </c>
      <c r="Z156" s="172">
        <v>0</v>
      </c>
      <c r="AA156" s="173">
        <f t="shared" si="28"/>
        <v>0</v>
      </c>
      <c r="AR156" s="19" t="s">
        <v>1295</v>
      </c>
      <c r="AT156" s="19" t="s">
        <v>213</v>
      </c>
      <c r="AU156" s="19" t="s">
        <v>90</v>
      </c>
      <c r="AY156" s="19" t="s">
        <v>188</v>
      </c>
      <c r="BE156" s="114">
        <f t="shared" si="29"/>
        <v>0</v>
      </c>
      <c r="BF156" s="114">
        <f t="shared" si="30"/>
        <v>0</v>
      </c>
      <c r="BG156" s="114">
        <f t="shared" si="31"/>
        <v>0</v>
      </c>
      <c r="BH156" s="114">
        <f t="shared" si="32"/>
        <v>0</v>
      </c>
      <c r="BI156" s="114">
        <f t="shared" si="33"/>
        <v>0</v>
      </c>
      <c r="BJ156" s="19" t="s">
        <v>90</v>
      </c>
      <c r="BK156" s="174">
        <f t="shared" si="34"/>
        <v>0</v>
      </c>
      <c r="BL156" s="19" t="s">
        <v>430</v>
      </c>
      <c r="BM156" s="19" t="s">
        <v>1359</v>
      </c>
    </row>
    <row r="157" spans="2:65" s="1" customFormat="1" ht="16.5" customHeight="1" x14ac:dyDescent="0.15">
      <c r="B157" s="137"/>
      <c r="C157" s="166" t="s">
        <v>279</v>
      </c>
      <c r="D157" s="166" t="s">
        <v>189</v>
      </c>
      <c r="E157" s="167" t="s">
        <v>1360</v>
      </c>
      <c r="F157" s="255" t="s">
        <v>1361</v>
      </c>
      <c r="G157" s="255"/>
      <c r="H157" s="255"/>
      <c r="I157" s="255"/>
      <c r="J157" s="168" t="s">
        <v>5</v>
      </c>
      <c r="K157" s="169">
        <v>650</v>
      </c>
      <c r="L157" s="256">
        <v>0</v>
      </c>
      <c r="M157" s="256"/>
      <c r="N157" s="257">
        <f t="shared" si="25"/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 t="shared" si="26"/>
        <v>0</v>
      </c>
      <c r="X157" s="172">
        <v>0</v>
      </c>
      <c r="Y157" s="172">
        <f t="shared" si="27"/>
        <v>0</v>
      </c>
      <c r="Z157" s="172">
        <v>0</v>
      </c>
      <c r="AA157" s="173">
        <f t="shared" si="28"/>
        <v>0</v>
      </c>
      <c r="AR157" s="19" t="s">
        <v>430</v>
      </c>
      <c r="AT157" s="19" t="s">
        <v>189</v>
      </c>
      <c r="AU157" s="19" t="s">
        <v>90</v>
      </c>
      <c r="AY157" s="19" t="s">
        <v>188</v>
      </c>
      <c r="BE157" s="114">
        <f t="shared" si="29"/>
        <v>0</v>
      </c>
      <c r="BF157" s="114">
        <f t="shared" si="30"/>
        <v>0</v>
      </c>
      <c r="BG157" s="114">
        <f t="shared" si="31"/>
        <v>0</v>
      </c>
      <c r="BH157" s="114">
        <f t="shared" si="32"/>
        <v>0</v>
      </c>
      <c r="BI157" s="114">
        <f t="shared" si="33"/>
        <v>0</v>
      </c>
      <c r="BJ157" s="19" t="s">
        <v>90</v>
      </c>
      <c r="BK157" s="174">
        <f t="shared" si="34"/>
        <v>0</v>
      </c>
      <c r="BL157" s="19" t="s">
        <v>430</v>
      </c>
      <c r="BM157" s="19" t="s">
        <v>1362</v>
      </c>
    </row>
    <row r="158" spans="2:65" s="1" customFormat="1" ht="25.5" customHeight="1" x14ac:dyDescent="0.15">
      <c r="B158" s="137"/>
      <c r="C158" s="175" t="s">
        <v>283</v>
      </c>
      <c r="D158" s="175" t="s">
        <v>213</v>
      </c>
      <c r="E158" s="176" t="s">
        <v>1363</v>
      </c>
      <c r="F158" s="258" t="s">
        <v>1364</v>
      </c>
      <c r="G158" s="258"/>
      <c r="H158" s="258"/>
      <c r="I158" s="258"/>
      <c r="J158" s="177" t="s">
        <v>362</v>
      </c>
      <c r="K158" s="178">
        <v>200</v>
      </c>
      <c r="L158" s="259">
        <v>0</v>
      </c>
      <c r="M158" s="259"/>
      <c r="N158" s="260">
        <f t="shared" si="25"/>
        <v>0</v>
      </c>
      <c r="O158" s="257"/>
      <c r="P158" s="257"/>
      <c r="Q158" s="257"/>
      <c r="R158" s="140"/>
      <c r="T158" s="171" t="s">
        <v>5</v>
      </c>
      <c r="U158" s="44" t="s">
        <v>45</v>
      </c>
      <c r="V158" s="36"/>
      <c r="W158" s="172">
        <f t="shared" si="26"/>
        <v>0</v>
      </c>
      <c r="X158" s="172">
        <v>0</v>
      </c>
      <c r="Y158" s="172">
        <f t="shared" si="27"/>
        <v>0</v>
      </c>
      <c r="Z158" s="172">
        <v>0</v>
      </c>
      <c r="AA158" s="173">
        <f t="shared" si="28"/>
        <v>0</v>
      </c>
      <c r="AR158" s="19" t="s">
        <v>1295</v>
      </c>
      <c r="AT158" s="19" t="s">
        <v>213</v>
      </c>
      <c r="AU158" s="19" t="s">
        <v>90</v>
      </c>
      <c r="AY158" s="19" t="s">
        <v>188</v>
      </c>
      <c r="BE158" s="114">
        <f t="shared" si="29"/>
        <v>0</v>
      </c>
      <c r="BF158" s="114">
        <f t="shared" si="30"/>
        <v>0</v>
      </c>
      <c r="BG158" s="114">
        <f t="shared" si="31"/>
        <v>0</v>
      </c>
      <c r="BH158" s="114">
        <f t="shared" si="32"/>
        <v>0</v>
      </c>
      <c r="BI158" s="114">
        <f t="shared" si="33"/>
        <v>0</v>
      </c>
      <c r="BJ158" s="19" t="s">
        <v>90</v>
      </c>
      <c r="BK158" s="174">
        <f t="shared" si="34"/>
        <v>0</v>
      </c>
      <c r="BL158" s="19" t="s">
        <v>430</v>
      </c>
      <c r="BM158" s="19" t="s">
        <v>1365</v>
      </c>
    </row>
    <row r="159" spans="2:65" s="1" customFormat="1" ht="25.5" customHeight="1" x14ac:dyDescent="0.15">
      <c r="B159" s="137"/>
      <c r="C159" s="175" t="s">
        <v>287</v>
      </c>
      <c r="D159" s="175" t="s">
        <v>213</v>
      </c>
      <c r="E159" s="176" t="s">
        <v>1366</v>
      </c>
      <c r="F159" s="258" t="s">
        <v>1367</v>
      </c>
      <c r="G159" s="258"/>
      <c r="H159" s="258"/>
      <c r="I159" s="258"/>
      <c r="J159" s="177" t="s">
        <v>362</v>
      </c>
      <c r="K159" s="178">
        <v>80</v>
      </c>
      <c r="L159" s="259">
        <v>0</v>
      </c>
      <c r="M159" s="259"/>
      <c r="N159" s="260">
        <f t="shared" si="25"/>
        <v>0</v>
      </c>
      <c r="O159" s="257"/>
      <c r="P159" s="257"/>
      <c r="Q159" s="257"/>
      <c r="R159" s="140"/>
      <c r="T159" s="171" t="s">
        <v>5</v>
      </c>
      <c r="U159" s="44" t="s">
        <v>45</v>
      </c>
      <c r="V159" s="36"/>
      <c r="W159" s="172">
        <f t="shared" si="26"/>
        <v>0</v>
      </c>
      <c r="X159" s="172">
        <v>0</v>
      </c>
      <c r="Y159" s="172">
        <f t="shared" si="27"/>
        <v>0</v>
      </c>
      <c r="Z159" s="172">
        <v>0</v>
      </c>
      <c r="AA159" s="173">
        <f t="shared" si="28"/>
        <v>0</v>
      </c>
      <c r="AR159" s="19" t="s">
        <v>1295</v>
      </c>
      <c r="AT159" s="19" t="s">
        <v>213</v>
      </c>
      <c r="AU159" s="19" t="s">
        <v>90</v>
      </c>
      <c r="AY159" s="19" t="s">
        <v>188</v>
      </c>
      <c r="BE159" s="114">
        <f t="shared" si="29"/>
        <v>0</v>
      </c>
      <c r="BF159" s="114">
        <f t="shared" si="30"/>
        <v>0</v>
      </c>
      <c r="BG159" s="114">
        <f t="shared" si="31"/>
        <v>0</v>
      </c>
      <c r="BH159" s="114">
        <f t="shared" si="32"/>
        <v>0</v>
      </c>
      <c r="BI159" s="114">
        <f t="shared" si="33"/>
        <v>0</v>
      </c>
      <c r="BJ159" s="19" t="s">
        <v>90</v>
      </c>
      <c r="BK159" s="174">
        <f t="shared" si="34"/>
        <v>0</v>
      </c>
      <c r="BL159" s="19" t="s">
        <v>430</v>
      </c>
      <c r="BM159" s="19" t="s">
        <v>1368</v>
      </c>
    </row>
    <row r="160" spans="2:65" s="1" customFormat="1" ht="25.5" customHeight="1" x14ac:dyDescent="0.15">
      <c r="B160" s="137"/>
      <c r="C160" s="175" t="s">
        <v>291</v>
      </c>
      <c r="D160" s="175" t="s">
        <v>213</v>
      </c>
      <c r="E160" s="176" t="s">
        <v>1369</v>
      </c>
      <c r="F160" s="258" t="s">
        <v>1370</v>
      </c>
      <c r="G160" s="258"/>
      <c r="H160" s="258"/>
      <c r="I160" s="258"/>
      <c r="J160" s="177" t="s">
        <v>362</v>
      </c>
      <c r="K160" s="178">
        <v>60</v>
      </c>
      <c r="L160" s="259">
        <v>0</v>
      </c>
      <c r="M160" s="259"/>
      <c r="N160" s="260">
        <f t="shared" si="25"/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 t="shared" si="26"/>
        <v>0</v>
      </c>
      <c r="X160" s="172">
        <v>0</v>
      </c>
      <c r="Y160" s="172">
        <f t="shared" si="27"/>
        <v>0</v>
      </c>
      <c r="Z160" s="172">
        <v>0</v>
      </c>
      <c r="AA160" s="173">
        <f t="shared" si="28"/>
        <v>0</v>
      </c>
      <c r="AR160" s="19" t="s">
        <v>1295</v>
      </c>
      <c r="AT160" s="19" t="s">
        <v>213</v>
      </c>
      <c r="AU160" s="19" t="s">
        <v>90</v>
      </c>
      <c r="AY160" s="19" t="s">
        <v>188</v>
      </c>
      <c r="BE160" s="114">
        <f t="shared" si="29"/>
        <v>0</v>
      </c>
      <c r="BF160" s="114">
        <f t="shared" si="30"/>
        <v>0</v>
      </c>
      <c r="BG160" s="114">
        <f t="shared" si="31"/>
        <v>0</v>
      </c>
      <c r="BH160" s="114">
        <f t="shared" si="32"/>
        <v>0</v>
      </c>
      <c r="BI160" s="114">
        <f t="shared" si="33"/>
        <v>0</v>
      </c>
      <c r="BJ160" s="19" t="s">
        <v>90</v>
      </c>
      <c r="BK160" s="174">
        <f t="shared" si="34"/>
        <v>0</v>
      </c>
      <c r="BL160" s="19" t="s">
        <v>430</v>
      </c>
      <c r="BM160" s="19" t="s">
        <v>1371</v>
      </c>
    </row>
    <row r="161" spans="2:65" s="1" customFormat="1" ht="25.5" customHeight="1" x14ac:dyDescent="0.15">
      <c r="B161" s="137"/>
      <c r="C161" s="175" t="s">
        <v>295</v>
      </c>
      <c r="D161" s="175" t="s">
        <v>213</v>
      </c>
      <c r="E161" s="176" t="s">
        <v>1372</v>
      </c>
      <c r="F161" s="258" t="s">
        <v>1373</v>
      </c>
      <c r="G161" s="258"/>
      <c r="H161" s="258"/>
      <c r="I161" s="258"/>
      <c r="J161" s="177" t="s">
        <v>362</v>
      </c>
      <c r="K161" s="178">
        <v>80</v>
      </c>
      <c r="L161" s="259">
        <v>0</v>
      </c>
      <c r="M161" s="259"/>
      <c r="N161" s="260">
        <f t="shared" si="25"/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 t="shared" si="26"/>
        <v>0</v>
      </c>
      <c r="X161" s="172">
        <v>0</v>
      </c>
      <c r="Y161" s="172">
        <f t="shared" si="27"/>
        <v>0</v>
      </c>
      <c r="Z161" s="172">
        <v>0</v>
      </c>
      <c r="AA161" s="173">
        <f t="shared" si="28"/>
        <v>0</v>
      </c>
      <c r="AR161" s="19" t="s">
        <v>1295</v>
      </c>
      <c r="AT161" s="19" t="s">
        <v>213</v>
      </c>
      <c r="AU161" s="19" t="s">
        <v>90</v>
      </c>
      <c r="AY161" s="19" t="s">
        <v>188</v>
      </c>
      <c r="BE161" s="114">
        <f t="shared" si="29"/>
        <v>0</v>
      </c>
      <c r="BF161" s="114">
        <f t="shared" si="30"/>
        <v>0</v>
      </c>
      <c r="BG161" s="114">
        <f t="shared" si="31"/>
        <v>0</v>
      </c>
      <c r="BH161" s="114">
        <f t="shared" si="32"/>
        <v>0</v>
      </c>
      <c r="BI161" s="114">
        <f t="shared" si="33"/>
        <v>0</v>
      </c>
      <c r="BJ161" s="19" t="s">
        <v>90</v>
      </c>
      <c r="BK161" s="174">
        <f t="shared" si="34"/>
        <v>0</v>
      </c>
      <c r="BL161" s="19" t="s">
        <v>430</v>
      </c>
      <c r="BM161" s="19" t="s">
        <v>1374</v>
      </c>
    </row>
    <row r="162" spans="2:65" s="1" customFormat="1" ht="25.5" customHeight="1" x14ac:dyDescent="0.15">
      <c r="B162" s="137"/>
      <c r="C162" s="175" t="s">
        <v>299</v>
      </c>
      <c r="D162" s="175" t="s">
        <v>213</v>
      </c>
      <c r="E162" s="176" t="s">
        <v>1375</v>
      </c>
      <c r="F162" s="258" t="s">
        <v>1376</v>
      </c>
      <c r="G162" s="258"/>
      <c r="H162" s="258"/>
      <c r="I162" s="258"/>
      <c r="J162" s="177" t="s">
        <v>362</v>
      </c>
      <c r="K162" s="178">
        <v>180</v>
      </c>
      <c r="L162" s="259">
        <v>0</v>
      </c>
      <c r="M162" s="259"/>
      <c r="N162" s="260">
        <f t="shared" si="25"/>
        <v>0</v>
      </c>
      <c r="O162" s="257"/>
      <c r="P162" s="257"/>
      <c r="Q162" s="257"/>
      <c r="R162" s="140"/>
      <c r="T162" s="171" t="s">
        <v>5</v>
      </c>
      <c r="U162" s="44" t="s">
        <v>45</v>
      </c>
      <c r="V162" s="36"/>
      <c r="W162" s="172">
        <f t="shared" si="26"/>
        <v>0</v>
      </c>
      <c r="X162" s="172">
        <v>0</v>
      </c>
      <c r="Y162" s="172">
        <f t="shared" si="27"/>
        <v>0</v>
      </c>
      <c r="Z162" s="172">
        <v>0</v>
      </c>
      <c r="AA162" s="173">
        <f t="shared" si="28"/>
        <v>0</v>
      </c>
      <c r="AR162" s="19" t="s">
        <v>1295</v>
      </c>
      <c r="AT162" s="19" t="s">
        <v>213</v>
      </c>
      <c r="AU162" s="19" t="s">
        <v>90</v>
      </c>
      <c r="AY162" s="19" t="s">
        <v>188</v>
      </c>
      <c r="BE162" s="114">
        <f t="shared" si="29"/>
        <v>0</v>
      </c>
      <c r="BF162" s="114">
        <f t="shared" si="30"/>
        <v>0</v>
      </c>
      <c r="BG162" s="114">
        <f t="shared" si="31"/>
        <v>0</v>
      </c>
      <c r="BH162" s="114">
        <f t="shared" si="32"/>
        <v>0</v>
      </c>
      <c r="BI162" s="114">
        <f t="shared" si="33"/>
        <v>0</v>
      </c>
      <c r="BJ162" s="19" t="s">
        <v>90</v>
      </c>
      <c r="BK162" s="174">
        <f t="shared" si="34"/>
        <v>0</v>
      </c>
      <c r="BL162" s="19" t="s">
        <v>430</v>
      </c>
      <c r="BM162" s="19" t="s">
        <v>1377</v>
      </c>
    </row>
    <row r="163" spans="2:65" s="1" customFormat="1" ht="25.5" customHeight="1" x14ac:dyDescent="0.15">
      <c r="B163" s="137"/>
      <c r="C163" s="175" t="s">
        <v>303</v>
      </c>
      <c r="D163" s="175" t="s">
        <v>213</v>
      </c>
      <c r="E163" s="176" t="s">
        <v>1378</v>
      </c>
      <c r="F163" s="258" t="s">
        <v>1379</v>
      </c>
      <c r="G163" s="258"/>
      <c r="H163" s="258"/>
      <c r="I163" s="258"/>
      <c r="J163" s="177" t="s">
        <v>362</v>
      </c>
      <c r="K163" s="178">
        <v>50</v>
      </c>
      <c r="L163" s="259">
        <v>0</v>
      </c>
      <c r="M163" s="259"/>
      <c r="N163" s="260">
        <f t="shared" si="25"/>
        <v>0</v>
      </c>
      <c r="O163" s="257"/>
      <c r="P163" s="257"/>
      <c r="Q163" s="257"/>
      <c r="R163" s="140"/>
      <c r="T163" s="171" t="s">
        <v>5</v>
      </c>
      <c r="U163" s="44" t="s">
        <v>45</v>
      </c>
      <c r="V163" s="36"/>
      <c r="W163" s="172">
        <f t="shared" si="26"/>
        <v>0</v>
      </c>
      <c r="X163" s="172">
        <v>0</v>
      </c>
      <c r="Y163" s="172">
        <f t="shared" si="27"/>
        <v>0</v>
      </c>
      <c r="Z163" s="172">
        <v>0</v>
      </c>
      <c r="AA163" s="173">
        <f t="shared" si="28"/>
        <v>0</v>
      </c>
      <c r="AR163" s="19" t="s">
        <v>1295</v>
      </c>
      <c r="AT163" s="19" t="s">
        <v>213</v>
      </c>
      <c r="AU163" s="19" t="s">
        <v>90</v>
      </c>
      <c r="AY163" s="19" t="s">
        <v>188</v>
      </c>
      <c r="BE163" s="114">
        <f t="shared" si="29"/>
        <v>0</v>
      </c>
      <c r="BF163" s="114">
        <f t="shared" si="30"/>
        <v>0</v>
      </c>
      <c r="BG163" s="114">
        <f t="shared" si="31"/>
        <v>0</v>
      </c>
      <c r="BH163" s="114">
        <f t="shared" si="32"/>
        <v>0</v>
      </c>
      <c r="BI163" s="114">
        <f t="shared" si="33"/>
        <v>0</v>
      </c>
      <c r="BJ163" s="19" t="s">
        <v>90</v>
      </c>
      <c r="BK163" s="174">
        <f t="shared" si="34"/>
        <v>0</v>
      </c>
      <c r="BL163" s="19" t="s">
        <v>430</v>
      </c>
      <c r="BM163" s="19" t="s">
        <v>1380</v>
      </c>
    </row>
    <row r="164" spans="2:65" s="10" customFormat="1" ht="29.75" customHeight="1" x14ac:dyDescent="0.15">
      <c r="B164" s="155"/>
      <c r="C164" s="156"/>
      <c r="D164" s="165" t="s">
        <v>1285</v>
      </c>
      <c r="E164" s="165"/>
      <c r="F164" s="165"/>
      <c r="G164" s="165"/>
      <c r="H164" s="165"/>
      <c r="I164" s="165"/>
      <c r="J164" s="165"/>
      <c r="K164" s="165"/>
      <c r="L164" s="165"/>
      <c r="M164" s="165"/>
      <c r="N164" s="267">
        <f>BK164</f>
        <v>0</v>
      </c>
      <c r="O164" s="268"/>
      <c r="P164" s="268"/>
      <c r="Q164" s="268"/>
      <c r="R164" s="158"/>
      <c r="T164" s="159"/>
      <c r="U164" s="156"/>
      <c r="V164" s="156"/>
      <c r="W164" s="160">
        <f>SUM(W165:W168)</f>
        <v>0</v>
      </c>
      <c r="X164" s="156"/>
      <c r="Y164" s="160">
        <f>SUM(Y165:Y168)</f>
        <v>1.6730000000000002E-2</v>
      </c>
      <c r="Z164" s="156"/>
      <c r="AA164" s="161">
        <f>SUM(AA165:AA168)</f>
        <v>0</v>
      </c>
      <c r="AR164" s="162" t="s">
        <v>90</v>
      </c>
      <c r="AT164" s="163" t="s">
        <v>77</v>
      </c>
      <c r="AU164" s="163" t="s">
        <v>85</v>
      </c>
      <c r="AY164" s="162" t="s">
        <v>188</v>
      </c>
      <c r="BK164" s="164">
        <f>SUM(BK165:BK168)</f>
        <v>0</v>
      </c>
    </row>
    <row r="165" spans="2:65" s="1" customFormat="1" ht="25.5" customHeight="1" x14ac:dyDescent="0.15">
      <c r="B165" s="137"/>
      <c r="C165" s="166" t="s">
        <v>307</v>
      </c>
      <c r="D165" s="166" t="s">
        <v>189</v>
      </c>
      <c r="E165" s="167" t="s">
        <v>1381</v>
      </c>
      <c r="F165" s="255" t="s">
        <v>1382</v>
      </c>
      <c r="G165" s="255"/>
      <c r="H165" s="255"/>
      <c r="I165" s="255"/>
      <c r="J165" s="168" t="s">
        <v>210</v>
      </c>
      <c r="K165" s="169">
        <v>1</v>
      </c>
      <c r="L165" s="256">
        <v>0</v>
      </c>
      <c r="M165" s="256"/>
      <c r="N165" s="257">
        <f>ROUND(L165*K165,3)</f>
        <v>0</v>
      </c>
      <c r="O165" s="257"/>
      <c r="P165" s="257"/>
      <c r="Q165" s="257"/>
      <c r="R165" s="140"/>
      <c r="T165" s="171" t="s">
        <v>5</v>
      </c>
      <c r="U165" s="44" t="s">
        <v>45</v>
      </c>
      <c r="V165" s="36"/>
      <c r="W165" s="172">
        <f>V165*K165</f>
        <v>0</v>
      </c>
      <c r="X165" s="172">
        <v>0</v>
      </c>
      <c r="Y165" s="172">
        <f>X165*K165</f>
        <v>0</v>
      </c>
      <c r="Z165" s="172">
        <v>0</v>
      </c>
      <c r="AA165" s="173">
        <f>Z165*K165</f>
        <v>0</v>
      </c>
      <c r="AR165" s="19" t="s">
        <v>430</v>
      </c>
      <c r="AT165" s="19" t="s">
        <v>189</v>
      </c>
      <c r="AU165" s="19" t="s">
        <v>90</v>
      </c>
      <c r="AY165" s="19" t="s">
        <v>188</v>
      </c>
      <c r="BE165" s="114">
        <f>IF(U165="základná",N165,0)</f>
        <v>0</v>
      </c>
      <c r="BF165" s="114">
        <f>IF(U165="znížená",N165,0)</f>
        <v>0</v>
      </c>
      <c r="BG165" s="114">
        <f>IF(U165="zákl. prenesená",N165,0)</f>
        <v>0</v>
      </c>
      <c r="BH165" s="114">
        <f>IF(U165="zníž. prenesená",N165,0)</f>
        <v>0</v>
      </c>
      <c r="BI165" s="114">
        <f>IF(U165="nulová",N165,0)</f>
        <v>0</v>
      </c>
      <c r="BJ165" s="19" t="s">
        <v>90</v>
      </c>
      <c r="BK165" s="174">
        <f>ROUND(L165*K165,3)</f>
        <v>0</v>
      </c>
      <c r="BL165" s="19" t="s">
        <v>430</v>
      </c>
      <c r="BM165" s="19" t="s">
        <v>1383</v>
      </c>
    </row>
    <row r="166" spans="2:65" s="1" customFormat="1" ht="25.5" customHeight="1" x14ac:dyDescent="0.15">
      <c r="B166" s="137"/>
      <c r="C166" s="175" t="s">
        <v>311</v>
      </c>
      <c r="D166" s="175" t="s">
        <v>213</v>
      </c>
      <c r="E166" s="176" t="s">
        <v>1384</v>
      </c>
      <c r="F166" s="258" t="s">
        <v>1385</v>
      </c>
      <c r="G166" s="258"/>
      <c r="H166" s="258"/>
      <c r="I166" s="258"/>
      <c r="J166" s="177" t="s">
        <v>210</v>
      </c>
      <c r="K166" s="178">
        <v>1</v>
      </c>
      <c r="L166" s="259">
        <v>0</v>
      </c>
      <c r="M166" s="259"/>
      <c r="N166" s="260">
        <f>ROUND(L166*K166,3)</f>
        <v>0</v>
      </c>
      <c r="O166" s="257"/>
      <c r="P166" s="257"/>
      <c r="Q166" s="257"/>
      <c r="R166" s="140"/>
      <c r="T166" s="171" t="s">
        <v>5</v>
      </c>
      <c r="U166" s="44" t="s">
        <v>45</v>
      </c>
      <c r="V166" s="36"/>
      <c r="W166" s="172">
        <f>V166*K166</f>
        <v>0</v>
      </c>
      <c r="X166" s="172">
        <v>1.593E-2</v>
      </c>
      <c r="Y166" s="172">
        <f>X166*K166</f>
        <v>1.593E-2</v>
      </c>
      <c r="Z166" s="172">
        <v>0</v>
      </c>
      <c r="AA166" s="173">
        <f>Z166*K166</f>
        <v>0</v>
      </c>
      <c r="AR166" s="19" t="s">
        <v>1295</v>
      </c>
      <c r="AT166" s="19" t="s">
        <v>213</v>
      </c>
      <c r="AU166" s="19" t="s">
        <v>90</v>
      </c>
      <c r="AY166" s="19" t="s">
        <v>188</v>
      </c>
      <c r="BE166" s="114">
        <f>IF(U166="základná",N166,0)</f>
        <v>0</v>
      </c>
      <c r="BF166" s="114">
        <f>IF(U166="znížená",N166,0)</f>
        <v>0</v>
      </c>
      <c r="BG166" s="114">
        <f>IF(U166="zákl. prenesená",N166,0)</f>
        <v>0</v>
      </c>
      <c r="BH166" s="114">
        <f>IF(U166="zníž. prenesená",N166,0)</f>
        <v>0</v>
      </c>
      <c r="BI166" s="114">
        <f>IF(U166="nulová",N166,0)</f>
        <v>0</v>
      </c>
      <c r="BJ166" s="19" t="s">
        <v>90</v>
      </c>
      <c r="BK166" s="174">
        <f>ROUND(L166*K166,3)</f>
        <v>0</v>
      </c>
      <c r="BL166" s="19" t="s">
        <v>430</v>
      </c>
      <c r="BM166" s="19" t="s">
        <v>1386</v>
      </c>
    </row>
    <row r="167" spans="2:65" s="1" customFormat="1" ht="16.5" customHeight="1" x14ac:dyDescent="0.15">
      <c r="B167" s="137"/>
      <c r="C167" s="175" t="s">
        <v>315</v>
      </c>
      <c r="D167" s="175" t="s">
        <v>213</v>
      </c>
      <c r="E167" s="176" t="s">
        <v>1387</v>
      </c>
      <c r="F167" s="258" t="s">
        <v>1388</v>
      </c>
      <c r="G167" s="258"/>
      <c r="H167" s="258"/>
      <c r="I167" s="258"/>
      <c r="J167" s="177" t="s">
        <v>210</v>
      </c>
      <c r="K167" s="178">
        <v>2</v>
      </c>
      <c r="L167" s="259">
        <v>0</v>
      </c>
      <c r="M167" s="259"/>
      <c r="N167" s="260">
        <f>ROUND(L167*K167,3)</f>
        <v>0</v>
      </c>
      <c r="O167" s="257"/>
      <c r="P167" s="257"/>
      <c r="Q167" s="257"/>
      <c r="R167" s="140"/>
      <c r="T167" s="171" t="s">
        <v>5</v>
      </c>
      <c r="U167" s="44" t="s">
        <v>45</v>
      </c>
      <c r="V167" s="36"/>
      <c r="W167" s="172">
        <f>V167*K167</f>
        <v>0</v>
      </c>
      <c r="X167" s="172">
        <v>1.2E-4</v>
      </c>
      <c r="Y167" s="172">
        <f>X167*K167</f>
        <v>2.4000000000000001E-4</v>
      </c>
      <c r="Z167" s="172">
        <v>0</v>
      </c>
      <c r="AA167" s="173">
        <f>Z167*K167</f>
        <v>0</v>
      </c>
      <c r="AR167" s="19" t="s">
        <v>1295</v>
      </c>
      <c r="AT167" s="19" t="s">
        <v>213</v>
      </c>
      <c r="AU167" s="19" t="s">
        <v>90</v>
      </c>
      <c r="AY167" s="19" t="s">
        <v>188</v>
      </c>
      <c r="BE167" s="114">
        <f>IF(U167="základná",N167,0)</f>
        <v>0</v>
      </c>
      <c r="BF167" s="114">
        <f>IF(U167="znížená",N167,0)</f>
        <v>0</v>
      </c>
      <c r="BG167" s="114">
        <f>IF(U167="zákl. prenesená",N167,0)</f>
        <v>0</v>
      </c>
      <c r="BH167" s="114">
        <f>IF(U167="zníž. prenesená",N167,0)</f>
        <v>0</v>
      </c>
      <c r="BI167" s="114">
        <f>IF(U167="nulová",N167,0)</f>
        <v>0</v>
      </c>
      <c r="BJ167" s="19" t="s">
        <v>90</v>
      </c>
      <c r="BK167" s="174">
        <f>ROUND(L167*K167,3)</f>
        <v>0</v>
      </c>
      <c r="BL167" s="19" t="s">
        <v>430</v>
      </c>
      <c r="BM167" s="19" t="s">
        <v>1389</v>
      </c>
    </row>
    <row r="168" spans="2:65" s="1" customFormat="1" ht="16.5" customHeight="1" x14ac:dyDescent="0.15">
      <c r="B168" s="137"/>
      <c r="C168" s="175" t="s">
        <v>310</v>
      </c>
      <c r="D168" s="175" t="s">
        <v>213</v>
      </c>
      <c r="E168" s="176" t="s">
        <v>1390</v>
      </c>
      <c r="F168" s="258" t="s">
        <v>1391</v>
      </c>
      <c r="G168" s="258"/>
      <c r="H168" s="258"/>
      <c r="I168" s="258"/>
      <c r="J168" s="177" t="s">
        <v>210</v>
      </c>
      <c r="K168" s="178">
        <v>2</v>
      </c>
      <c r="L168" s="259">
        <v>0</v>
      </c>
      <c r="M168" s="259"/>
      <c r="N168" s="260">
        <f>ROUND(L168*K168,3)</f>
        <v>0</v>
      </c>
      <c r="O168" s="257"/>
      <c r="P168" s="257"/>
      <c r="Q168" s="257"/>
      <c r="R168" s="140"/>
      <c r="T168" s="171" t="s">
        <v>5</v>
      </c>
      <c r="U168" s="44" t="s">
        <v>45</v>
      </c>
      <c r="V168" s="36"/>
      <c r="W168" s="172">
        <f>V168*K168</f>
        <v>0</v>
      </c>
      <c r="X168" s="172">
        <v>2.7999999999999998E-4</v>
      </c>
      <c r="Y168" s="172">
        <f>X168*K168</f>
        <v>5.5999999999999995E-4</v>
      </c>
      <c r="Z168" s="172">
        <v>0</v>
      </c>
      <c r="AA168" s="173">
        <f>Z168*K168</f>
        <v>0</v>
      </c>
      <c r="AR168" s="19" t="s">
        <v>1295</v>
      </c>
      <c r="AT168" s="19" t="s">
        <v>213</v>
      </c>
      <c r="AU168" s="19" t="s">
        <v>90</v>
      </c>
      <c r="AY168" s="19" t="s">
        <v>188</v>
      </c>
      <c r="BE168" s="114">
        <f>IF(U168="základná",N168,0)</f>
        <v>0</v>
      </c>
      <c r="BF168" s="114">
        <f>IF(U168="znížená",N168,0)</f>
        <v>0</v>
      </c>
      <c r="BG168" s="114">
        <f>IF(U168="zákl. prenesená",N168,0)</f>
        <v>0</v>
      </c>
      <c r="BH168" s="114">
        <f>IF(U168="zníž. prenesená",N168,0)</f>
        <v>0</v>
      </c>
      <c r="BI168" s="114">
        <f>IF(U168="nulová",N168,0)</f>
        <v>0</v>
      </c>
      <c r="BJ168" s="19" t="s">
        <v>90</v>
      </c>
      <c r="BK168" s="174">
        <f>ROUND(L168*K168,3)</f>
        <v>0</v>
      </c>
      <c r="BL168" s="19" t="s">
        <v>430</v>
      </c>
      <c r="BM168" s="19" t="s">
        <v>1392</v>
      </c>
    </row>
    <row r="169" spans="2:65" s="10" customFormat="1" ht="29.75" customHeight="1" x14ac:dyDescent="0.15">
      <c r="B169" s="155"/>
      <c r="C169" s="156"/>
      <c r="D169" s="165" t="s">
        <v>1286</v>
      </c>
      <c r="E169" s="165"/>
      <c r="F169" s="165"/>
      <c r="G169" s="165"/>
      <c r="H169" s="165"/>
      <c r="I169" s="165"/>
      <c r="J169" s="165"/>
      <c r="K169" s="165"/>
      <c r="L169" s="165"/>
      <c r="M169" s="165"/>
      <c r="N169" s="267">
        <f>BK169</f>
        <v>0</v>
      </c>
      <c r="O169" s="268"/>
      <c r="P169" s="268"/>
      <c r="Q169" s="268"/>
      <c r="R169" s="158"/>
      <c r="T169" s="159"/>
      <c r="U169" s="156"/>
      <c r="V169" s="156"/>
      <c r="W169" s="160">
        <f>SUM(W170:W181)</f>
        <v>0</v>
      </c>
      <c r="X169" s="156"/>
      <c r="Y169" s="160">
        <f>SUM(Y170:Y181)</f>
        <v>1.8000000000000001E-4</v>
      </c>
      <c r="Z169" s="156"/>
      <c r="AA169" s="161">
        <f>SUM(AA170:AA181)</f>
        <v>0</v>
      </c>
      <c r="AR169" s="162" t="s">
        <v>106</v>
      </c>
      <c r="AT169" s="163" t="s">
        <v>77</v>
      </c>
      <c r="AU169" s="163" t="s">
        <v>85</v>
      </c>
      <c r="AY169" s="162" t="s">
        <v>188</v>
      </c>
      <c r="BK169" s="164">
        <f>SUM(BK170:BK181)</f>
        <v>0</v>
      </c>
    </row>
    <row r="170" spans="2:65" s="1" customFormat="1" ht="38.25" customHeight="1" x14ac:dyDescent="0.15">
      <c r="B170" s="137"/>
      <c r="C170" s="166" t="s">
        <v>322</v>
      </c>
      <c r="D170" s="166" t="s">
        <v>189</v>
      </c>
      <c r="E170" s="167" t="s">
        <v>1393</v>
      </c>
      <c r="F170" s="255" t="s">
        <v>1394</v>
      </c>
      <c r="G170" s="255"/>
      <c r="H170" s="255"/>
      <c r="I170" s="255"/>
      <c r="J170" s="168" t="s">
        <v>210</v>
      </c>
      <c r="K170" s="169">
        <v>1</v>
      </c>
      <c r="L170" s="256">
        <v>0</v>
      </c>
      <c r="M170" s="256"/>
      <c r="N170" s="257">
        <f t="shared" ref="N170:N181" si="35">ROUND(L170*K170,3)</f>
        <v>0</v>
      </c>
      <c r="O170" s="257"/>
      <c r="P170" s="257"/>
      <c r="Q170" s="257"/>
      <c r="R170" s="140"/>
      <c r="T170" s="171" t="s">
        <v>5</v>
      </c>
      <c r="U170" s="44" t="s">
        <v>45</v>
      </c>
      <c r="V170" s="36"/>
      <c r="W170" s="172">
        <f t="shared" ref="W170:W181" si="36">V170*K170</f>
        <v>0</v>
      </c>
      <c r="X170" s="172">
        <v>0</v>
      </c>
      <c r="Y170" s="172">
        <f t="shared" ref="Y170:Y181" si="37">X170*K170</f>
        <v>0</v>
      </c>
      <c r="Z170" s="172">
        <v>0</v>
      </c>
      <c r="AA170" s="173">
        <f t="shared" ref="AA170:AA181" si="38">Z170*K170</f>
        <v>0</v>
      </c>
      <c r="AR170" s="19" t="s">
        <v>430</v>
      </c>
      <c r="AT170" s="19" t="s">
        <v>189</v>
      </c>
      <c r="AU170" s="19" t="s">
        <v>90</v>
      </c>
      <c r="AY170" s="19" t="s">
        <v>188</v>
      </c>
      <c r="BE170" s="114">
        <f t="shared" ref="BE170:BE181" si="39">IF(U170="základná",N170,0)</f>
        <v>0</v>
      </c>
      <c r="BF170" s="114">
        <f t="shared" ref="BF170:BF181" si="40">IF(U170="znížená",N170,0)</f>
        <v>0</v>
      </c>
      <c r="BG170" s="114">
        <f t="shared" ref="BG170:BG181" si="41">IF(U170="zákl. prenesená",N170,0)</f>
        <v>0</v>
      </c>
      <c r="BH170" s="114">
        <f t="shared" ref="BH170:BH181" si="42">IF(U170="zníž. prenesená",N170,0)</f>
        <v>0</v>
      </c>
      <c r="BI170" s="114">
        <f t="shared" ref="BI170:BI181" si="43">IF(U170="nulová",N170,0)</f>
        <v>0</v>
      </c>
      <c r="BJ170" s="19" t="s">
        <v>90</v>
      </c>
      <c r="BK170" s="174">
        <f t="shared" ref="BK170:BK181" si="44">ROUND(L170*K170,3)</f>
        <v>0</v>
      </c>
      <c r="BL170" s="19" t="s">
        <v>430</v>
      </c>
      <c r="BM170" s="19" t="s">
        <v>1395</v>
      </c>
    </row>
    <row r="171" spans="2:65" s="1" customFormat="1" ht="38.25" customHeight="1" x14ac:dyDescent="0.15">
      <c r="B171" s="137"/>
      <c r="C171" s="175" t="s">
        <v>326</v>
      </c>
      <c r="D171" s="175" t="s">
        <v>213</v>
      </c>
      <c r="E171" s="176" t="s">
        <v>1396</v>
      </c>
      <c r="F171" s="258" t="s">
        <v>1397</v>
      </c>
      <c r="G171" s="258"/>
      <c r="H171" s="258"/>
      <c r="I171" s="258"/>
      <c r="J171" s="177" t="s">
        <v>210</v>
      </c>
      <c r="K171" s="178">
        <v>1</v>
      </c>
      <c r="L171" s="259">
        <v>0</v>
      </c>
      <c r="M171" s="259"/>
      <c r="N171" s="260">
        <f t="shared" si="35"/>
        <v>0</v>
      </c>
      <c r="O171" s="257"/>
      <c r="P171" s="257"/>
      <c r="Q171" s="257"/>
      <c r="R171" s="140"/>
      <c r="T171" s="171" t="s">
        <v>5</v>
      </c>
      <c r="U171" s="44" t="s">
        <v>45</v>
      </c>
      <c r="V171" s="36"/>
      <c r="W171" s="172">
        <f t="shared" si="36"/>
        <v>0</v>
      </c>
      <c r="X171" s="172">
        <v>0</v>
      </c>
      <c r="Y171" s="172">
        <f t="shared" si="37"/>
        <v>0</v>
      </c>
      <c r="Z171" s="172">
        <v>0</v>
      </c>
      <c r="AA171" s="173">
        <f t="shared" si="38"/>
        <v>0</v>
      </c>
      <c r="AR171" s="19" t="s">
        <v>1295</v>
      </c>
      <c r="AT171" s="19" t="s">
        <v>213</v>
      </c>
      <c r="AU171" s="19" t="s">
        <v>90</v>
      </c>
      <c r="AY171" s="19" t="s">
        <v>188</v>
      </c>
      <c r="BE171" s="114">
        <f t="shared" si="39"/>
        <v>0</v>
      </c>
      <c r="BF171" s="114">
        <f t="shared" si="40"/>
        <v>0</v>
      </c>
      <c r="BG171" s="114">
        <f t="shared" si="41"/>
        <v>0</v>
      </c>
      <c r="BH171" s="114">
        <f t="shared" si="42"/>
        <v>0</v>
      </c>
      <c r="BI171" s="114">
        <f t="shared" si="43"/>
        <v>0</v>
      </c>
      <c r="BJ171" s="19" t="s">
        <v>90</v>
      </c>
      <c r="BK171" s="174">
        <f t="shared" si="44"/>
        <v>0</v>
      </c>
      <c r="BL171" s="19" t="s">
        <v>430</v>
      </c>
      <c r="BM171" s="19" t="s">
        <v>1398</v>
      </c>
    </row>
    <row r="172" spans="2:65" s="1" customFormat="1" ht="25.5" customHeight="1" x14ac:dyDescent="0.15">
      <c r="B172" s="137"/>
      <c r="C172" s="166" t="s">
        <v>330</v>
      </c>
      <c r="D172" s="166" t="s">
        <v>189</v>
      </c>
      <c r="E172" s="167" t="s">
        <v>1399</v>
      </c>
      <c r="F172" s="255" t="s">
        <v>1400</v>
      </c>
      <c r="G172" s="255"/>
      <c r="H172" s="255"/>
      <c r="I172" s="255"/>
      <c r="J172" s="168" t="s">
        <v>210</v>
      </c>
      <c r="K172" s="169">
        <v>7</v>
      </c>
      <c r="L172" s="256">
        <v>0</v>
      </c>
      <c r="M172" s="256"/>
      <c r="N172" s="257">
        <f t="shared" si="35"/>
        <v>0</v>
      </c>
      <c r="O172" s="257"/>
      <c r="P172" s="257"/>
      <c r="Q172" s="257"/>
      <c r="R172" s="140"/>
      <c r="T172" s="171" t="s">
        <v>5</v>
      </c>
      <c r="U172" s="44" t="s">
        <v>45</v>
      </c>
      <c r="V172" s="36"/>
      <c r="W172" s="172">
        <f t="shared" si="36"/>
        <v>0</v>
      </c>
      <c r="X172" s="172">
        <v>0</v>
      </c>
      <c r="Y172" s="172">
        <f t="shared" si="37"/>
        <v>0</v>
      </c>
      <c r="Z172" s="172">
        <v>0</v>
      </c>
      <c r="AA172" s="173">
        <f t="shared" si="38"/>
        <v>0</v>
      </c>
      <c r="AR172" s="19" t="s">
        <v>430</v>
      </c>
      <c r="AT172" s="19" t="s">
        <v>189</v>
      </c>
      <c r="AU172" s="19" t="s">
        <v>90</v>
      </c>
      <c r="AY172" s="19" t="s">
        <v>188</v>
      </c>
      <c r="BE172" s="114">
        <f t="shared" si="39"/>
        <v>0</v>
      </c>
      <c r="BF172" s="114">
        <f t="shared" si="40"/>
        <v>0</v>
      </c>
      <c r="BG172" s="114">
        <f t="shared" si="41"/>
        <v>0</v>
      </c>
      <c r="BH172" s="114">
        <f t="shared" si="42"/>
        <v>0</v>
      </c>
      <c r="BI172" s="114">
        <f t="shared" si="43"/>
        <v>0</v>
      </c>
      <c r="BJ172" s="19" t="s">
        <v>90</v>
      </c>
      <c r="BK172" s="174">
        <f t="shared" si="44"/>
        <v>0</v>
      </c>
      <c r="BL172" s="19" t="s">
        <v>430</v>
      </c>
      <c r="BM172" s="19" t="s">
        <v>1401</v>
      </c>
    </row>
    <row r="173" spans="2:65" s="1" customFormat="1" ht="38.25" customHeight="1" x14ac:dyDescent="0.15">
      <c r="B173" s="137"/>
      <c r="C173" s="175" t="s">
        <v>334</v>
      </c>
      <c r="D173" s="175" t="s">
        <v>213</v>
      </c>
      <c r="E173" s="176" t="s">
        <v>1402</v>
      </c>
      <c r="F173" s="258" t="s">
        <v>1403</v>
      </c>
      <c r="G173" s="258"/>
      <c r="H173" s="258"/>
      <c r="I173" s="258"/>
      <c r="J173" s="177" t="s">
        <v>210</v>
      </c>
      <c r="K173" s="178">
        <v>7</v>
      </c>
      <c r="L173" s="259">
        <v>0</v>
      </c>
      <c r="M173" s="259"/>
      <c r="N173" s="260">
        <f t="shared" si="35"/>
        <v>0</v>
      </c>
      <c r="O173" s="257"/>
      <c r="P173" s="257"/>
      <c r="Q173" s="257"/>
      <c r="R173" s="140"/>
      <c r="T173" s="171" t="s">
        <v>5</v>
      </c>
      <c r="U173" s="44" t="s">
        <v>45</v>
      </c>
      <c r="V173" s="36"/>
      <c r="W173" s="172">
        <f t="shared" si="36"/>
        <v>0</v>
      </c>
      <c r="X173" s="172">
        <v>0</v>
      </c>
      <c r="Y173" s="172">
        <f t="shared" si="37"/>
        <v>0</v>
      </c>
      <c r="Z173" s="172">
        <v>0</v>
      </c>
      <c r="AA173" s="173">
        <f t="shared" si="38"/>
        <v>0</v>
      </c>
      <c r="AR173" s="19" t="s">
        <v>1295</v>
      </c>
      <c r="AT173" s="19" t="s">
        <v>213</v>
      </c>
      <c r="AU173" s="19" t="s">
        <v>90</v>
      </c>
      <c r="AY173" s="19" t="s">
        <v>188</v>
      </c>
      <c r="BE173" s="114">
        <f t="shared" si="39"/>
        <v>0</v>
      </c>
      <c r="BF173" s="114">
        <f t="shared" si="40"/>
        <v>0</v>
      </c>
      <c r="BG173" s="114">
        <f t="shared" si="41"/>
        <v>0</v>
      </c>
      <c r="BH173" s="114">
        <f t="shared" si="42"/>
        <v>0</v>
      </c>
      <c r="BI173" s="114">
        <f t="shared" si="43"/>
        <v>0</v>
      </c>
      <c r="BJ173" s="19" t="s">
        <v>90</v>
      </c>
      <c r="BK173" s="174">
        <f t="shared" si="44"/>
        <v>0</v>
      </c>
      <c r="BL173" s="19" t="s">
        <v>430</v>
      </c>
      <c r="BM173" s="19" t="s">
        <v>1404</v>
      </c>
    </row>
    <row r="174" spans="2:65" s="1" customFormat="1" ht="38.25" customHeight="1" x14ac:dyDescent="0.15">
      <c r="B174" s="137"/>
      <c r="C174" s="166" t="s">
        <v>338</v>
      </c>
      <c r="D174" s="166" t="s">
        <v>189</v>
      </c>
      <c r="E174" s="167" t="s">
        <v>1405</v>
      </c>
      <c r="F174" s="255" t="s">
        <v>1406</v>
      </c>
      <c r="G174" s="255"/>
      <c r="H174" s="255"/>
      <c r="I174" s="255"/>
      <c r="J174" s="168" t="s">
        <v>210</v>
      </c>
      <c r="K174" s="169">
        <v>20</v>
      </c>
      <c r="L174" s="256">
        <v>0</v>
      </c>
      <c r="M174" s="256"/>
      <c r="N174" s="257">
        <f t="shared" si="35"/>
        <v>0</v>
      </c>
      <c r="O174" s="257"/>
      <c r="P174" s="257"/>
      <c r="Q174" s="257"/>
      <c r="R174" s="140"/>
      <c r="T174" s="171" t="s">
        <v>5</v>
      </c>
      <c r="U174" s="44" t="s">
        <v>45</v>
      </c>
      <c r="V174" s="36"/>
      <c r="W174" s="172">
        <f t="shared" si="36"/>
        <v>0</v>
      </c>
      <c r="X174" s="172">
        <v>0</v>
      </c>
      <c r="Y174" s="172">
        <f t="shared" si="37"/>
        <v>0</v>
      </c>
      <c r="Z174" s="172">
        <v>0</v>
      </c>
      <c r="AA174" s="173">
        <f t="shared" si="38"/>
        <v>0</v>
      </c>
      <c r="AR174" s="19" t="s">
        <v>430</v>
      </c>
      <c r="AT174" s="19" t="s">
        <v>189</v>
      </c>
      <c r="AU174" s="19" t="s">
        <v>90</v>
      </c>
      <c r="AY174" s="19" t="s">
        <v>188</v>
      </c>
      <c r="BE174" s="114">
        <f t="shared" si="39"/>
        <v>0</v>
      </c>
      <c r="BF174" s="114">
        <f t="shared" si="40"/>
        <v>0</v>
      </c>
      <c r="BG174" s="114">
        <f t="shared" si="41"/>
        <v>0</v>
      </c>
      <c r="BH174" s="114">
        <f t="shared" si="42"/>
        <v>0</v>
      </c>
      <c r="BI174" s="114">
        <f t="shared" si="43"/>
        <v>0</v>
      </c>
      <c r="BJ174" s="19" t="s">
        <v>90</v>
      </c>
      <c r="BK174" s="174">
        <f t="shared" si="44"/>
        <v>0</v>
      </c>
      <c r="BL174" s="19" t="s">
        <v>430</v>
      </c>
      <c r="BM174" s="19" t="s">
        <v>1407</v>
      </c>
    </row>
    <row r="175" spans="2:65" s="1" customFormat="1" ht="38.25" customHeight="1" x14ac:dyDescent="0.15">
      <c r="B175" s="137"/>
      <c r="C175" s="175" t="s">
        <v>302</v>
      </c>
      <c r="D175" s="175" t="s">
        <v>213</v>
      </c>
      <c r="E175" s="176" t="s">
        <v>1408</v>
      </c>
      <c r="F175" s="258" t="s">
        <v>1409</v>
      </c>
      <c r="G175" s="258"/>
      <c r="H175" s="258"/>
      <c r="I175" s="258"/>
      <c r="J175" s="177" t="s">
        <v>210</v>
      </c>
      <c r="K175" s="178">
        <v>20</v>
      </c>
      <c r="L175" s="259">
        <v>0</v>
      </c>
      <c r="M175" s="259"/>
      <c r="N175" s="260">
        <f t="shared" si="35"/>
        <v>0</v>
      </c>
      <c r="O175" s="257"/>
      <c r="P175" s="257"/>
      <c r="Q175" s="257"/>
      <c r="R175" s="140"/>
      <c r="T175" s="171" t="s">
        <v>5</v>
      </c>
      <c r="U175" s="44" t="s">
        <v>45</v>
      </c>
      <c r="V175" s="36"/>
      <c r="W175" s="172">
        <f t="shared" si="36"/>
        <v>0</v>
      </c>
      <c r="X175" s="172">
        <v>0</v>
      </c>
      <c r="Y175" s="172">
        <f t="shared" si="37"/>
        <v>0</v>
      </c>
      <c r="Z175" s="172">
        <v>0</v>
      </c>
      <c r="AA175" s="173">
        <f t="shared" si="38"/>
        <v>0</v>
      </c>
      <c r="AR175" s="19" t="s">
        <v>1295</v>
      </c>
      <c r="AT175" s="19" t="s">
        <v>213</v>
      </c>
      <c r="AU175" s="19" t="s">
        <v>90</v>
      </c>
      <c r="AY175" s="19" t="s">
        <v>188</v>
      </c>
      <c r="BE175" s="114">
        <f t="shared" si="39"/>
        <v>0</v>
      </c>
      <c r="BF175" s="114">
        <f t="shared" si="40"/>
        <v>0</v>
      </c>
      <c r="BG175" s="114">
        <f t="shared" si="41"/>
        <v>0</v>
      </c>
      <c r="BH175" s="114">
        <f t="shared" si="42"/>
        <v>0</v>
      </c>
      <c r="BI175" s="114">
        <f t="shared" si="43"/>
        <v>0</v>
      </c>
      <c r="BJ175" s="19" t="s">
        <v>90</v>
      </c>
      <c r="BK175" s="174">
        <f t="shared" si="44"/>
        <v>0</v>
      </c>
      <c r="BL175" s="19" t="s">
        <v>430</v>
      </c>
      <c r="BM175" s="19" t="s">
        <v>1410</v>
      </c>
    </row>
    <row r="176" spans="2:65" s="1" customFormat="1" ht="25.5" customHeight="1" x14ac:dyDescent="0.15">
      <c r="B176" s="137"/>
      <c r="C176" s="166" t="s">
        <v>345</v>
      </c>
      <c r="D176" s="166" t="s">
        <v>189</v>
      </c>
      <c r="E176" s="167" t="s">
        <v>1411</v>
      </c>
      <c r="F176" s="255" t="s">
        <v>1412</v>
      </c>
      <c r="G176" s="255"/>
      <c r="H176" s="255"/>
      <c r="I176" s="255"/>
      <c r="J176" s="168" t="s">
        <v>210</v>
      </c>
      <c r="K176" s="169">
        <v>2</v>
      </c>
      <c r="L176" s="256">
        <v>0</v>
      </c>
      <c r="M176" s="256"/>
      <c r="N176" s="257">
        <f t="shared" si="35"/>
        <v>0</v>
      </c>
      <c r="O176" s="257"/>
      <c r="P176" s="257"/>
      <c r="Q176" s="257"/>
      <c r="R176" s="140"/>
      <c r="T176" s="171" t="s">
        <v>5</v>
      </c>
      <c r="U176" s="44" t="s">
        <v>45</v>
      </c>
      <c r="V176" s="36"/>
      <c r="W176" s="172">
        <f t="shared" si="36"/>
        <v>0</v>
      </c>
      <c r="X176" s="172">
        <v>0</v>
      </c>
      <c r="Y176" s="172">
        <f t="shared" si="37"/>
        <v>0</v>
      </c>
      <c r="Z176" s="172">
        <v>0</v>
      </c>
      <c r="AA176" s="173">
        <f t="shared" si="38"/>
        <v>0</v>
      </c>
      <c r="AR176" s="19" t="s">
        <v>430</v>
      </c>
      <c r="AT176" s="19" t="s">
        <v>189</v>
      </c>
      <c r="AU176" s="19" t="s">
        <v>90</v>
      </c>
      <c r="AY176" s="19" t="s">
        <v>188</v>
      </c>
      <c r="BE176" s="114">
        <f t="shared" si="39"/>
        <v>0</v>
      </c>
      <c r="BF176" s="114">
        <f t="shared" si="40"/>
        <v>0</v>
      </c>
      <c r="BG176" s="114">
        <f t="shared" si="41"/>
        <v>0</v>
      </c>
      <c r="BH176" s="114">
        <f t="shared" si="42"/>
        <v>0</v>
      </c>
      <c r="BI176" s="114">
        <f t="shared" si="43"/>
        <v>0</v>
      </c>
      <c r="BJ176" s="19" t="s">
        <v>90</v>
      </c>
      <c r="BK176" s="174">
        <f t="shared" si="44"/>
        <v>0</v>
      </c>
      <c r="BL176" s="19" t="s">
        <v>430</v>
      </c>
      <c r="BM176" s="19" t="s">
        <v>1413</v>
      </c>
    </row>
    <row r="177" spans="2:65" s="1" customFormat="1" ht="38.25" customHeight="1" x14ac:dyDescent="0.15">
      <c r="B177" s="137"/>
      <c r="C177" s="175" t="s">
        <v>306</v>
      </c>
      <c r="D177" s="175" t="s">
        <v>213</v>
      </c>
      <c r="E177" s="176" t="s">
        <v>1414</v>
      </c>
      <c r="F177" s="258" t="s">
        <v>1415</v>
      </c>
      <c r="G177" s="258"/>
      <c r="H177" s="258"/>
      <c r="I177" s="258"/>
      <c r="J177" s="177" t="s">
        <v>210</v>
      </c>
      <c r="K177" s="178">
        <v>2</v>
      </c>
      <c r="L177" s="259">
        <v>0</v>
      </c>
      <c r="M177" s="259"/>
      <c r="N177" s="260">
        <f t="shared" si="35"/>
        <v>0</v>
      </c>
      <c r="O177" s="257"/>
      <c r="P177" s="257"/>
      <c r="Q177" s="257"/>
      <c r="R177" s="140"/>
      <c r="T177" s="171" t="s">
        <v>5</v>
      </c>
      <c r="U177" s="44" t="s">
        <v>45</v>
      </c>
      <c r="V177" s="36"/>
      <c r="W177" s="172">
        <f t="shared" si="36"/>
        <v>0</v>
      </c>
      <c r="X177" s="172">
        <v>0</v>
      </c>
      <c r="Y177" s="172">
        <f t="shared" si="37"/>
        <v>0</v>
      </c>
      <c r="Z177" s="172">
        <v>0</v>
      </c>
      <c r="AA177" s="173">
        <f t="shared" si="38"/>
        <v>0</v>
      </c>
      <c r="AR177" s="19" t="s">
        <v>1295</v>
      </c>
      <c r="AT177" s="19" t="s">
        <v>213</v>
      </c>
      <c r="AU177" s="19" t="s">
        <v>90</v>
      </c>
      <c r="AY177" s="19" t="s">
        <v>188</v>
      </c>
      <c r="BE177" s="114">
        <f t="shared" si="39"/>
        <v>0</v>
      </c>
      <c r="BF177" s="114">
        <f t="shared" si="40"/>
        <v>0</v>
      </c>
      <c r="BG177" s="114">
        <f t="shared" si="41"/>
        <v>0</v>
      </c>
      <c r="BH177" s="114">
        <f t="shared" si="42"/>
        <v>0</v>
      </c>
      <c r="BI177" s="114">
        <f t="shared" si="43"/>
        <v>0</v>
      </c>
      <c r="BJ177" s="19" t="s">
        <v>90</v>
      </c>
      <c r="BK177" s="174">
        <f t="shared" si="44"/>
        <v>0</v>
      </c>
      <c r="BL177" s="19" t="s">
        <v>430</v>
      </c>
      <c r="BM177" s="19" t="s">
        <v>1416</v>
      </c>
    </row>
    <row r="178" spans="2:65" s="1" customFormat="1" ht="25.5" customHeight="1" x14ac:dyDescent="0.15">
      <c r="B178" s="137"/>
      <c r="C178" s="166" t="s">
        <v>352</v>
      </c>
      <c r="D178" s="166" t="s">
        <v>189</v>
      </c>
      <c r="E178" s="167" t="s">
        <v>1417</v>
      </c>
      <c r="F178" s="255" t="s">
        <v>1418</v>
      </c>
      <c r="G178" s="255"/>
      <c r="H178" s="255"/>
      <c r="I178" s="255"/>
      <c r="J178" s="168" t="s">
        <v>210</v>
      </c>
      <c r="K178" s="169">
        <v>26</v>
      </c>
      <c r="L178" s="256">
        <v>0</v>
      </c>
      <c r="M178" s="256"/>
      <c r="N178" s="257">
        <f t="shared" si="35"/>
        <v>0</v>
      </c>
      <c r="O178" s="257"/>
      <c r="P178" s="257"/>
      <c r="Q178" s="257"/>
      <c r="R178" s="140"/>
      <c r="T178" s="171" t="s">
        <v>5</v>
      </c>
      <c r="U178" s="44" t="s">
        <v>45</v>
      </c>
      <c r="V178" s="36"/>
      <c r="W178" s="172">
        <f t="shared" si="36"/>
        <v>0</v>
      </c>
      <c r="X178" s="172">
        <v>0</v>
      </c>
      <c r="Y178" s="172">
        <f t="shared" si="37"/>
        <v>0</v>
      </c>
      <c r="Z178" s="172">
        <v>0</v>
      </c>
      <c r="AA178" s="173">
        <f t="shared" si="38"/>
        <v>0</v>
      </c>
      <c r="AR178" s="19" t="s">
        <v>430</v>
      </c>
      <c r="AT178" s="19" t="s">
        <v>189</v>
      </c>
      <c r="AU178" s="19" t="s">
        <v>90</v>
      </c>
      <c r="AY178" s="19" t="s">
        <v>188</v>
      </c>
      <c r="BE178" s="114">
        <f t="shared" si="39"/>
        <v>0</v>
      </c>
      <c r="BF178" s="114">
        <f t="shared" si="40"/>
        <v>0</v>
      </c>
      <c r="BG178" s="114">
        <f t="shared" si="41"/>
        <v>0</v>
      </c>
      <c r="BH178" s="114">
        <f t="shared" si="42"/>
        <v>0</v>
      </c>
      <c r="BI178" s="114">
        <f t="shared" si="43"/>
        <v>0</v>
      </c>
      <c r="BJ178" s="19" t="s">
        <v>90</v>
      </c>
      <c r="BK178" s="174">
        <f t="shared" si="44"/>
        <v>0</v>
      </c>
      <c r="BL178" s="19" t="s">
        <v>430</v>
      </c>
      <c r="BM178" s="19" t="s">
        <v>1419</v>
      </c>
    </row>
    <row r="179" spans="2:65" s="1" customFormat="1" ht="25.5" customHeight="1" x14ac:dyDescent="0.15">
      <c r="B179" s="137"/>
      <c r="C179" s="175" t="s">
        <v>282</v>
      </c>
      <c r="D179" s="175" t="s">
        <v>213</v>
      </c>
      <c r="E179" s="176" t="s">
        <v>1420</v>
      </c>
      <c r="F179" s="258" t="s">
        <v>1421</v>
      </c>
      <c r="G179" s="258"/>
      <c r="H179" s="258"/>
      <c r="I179" s="258"/>
      <c r="J179" s="177" t="s">
        <v>210</v>
      </c>
      <c r="K179" s="178">
        <v>26</v>
      </c>
      <c r="L179" s="259">
        <v>0</v>
      </c>
      <c r="M179" s="259"/>
      <c r="N179" s="260">
        <f t="shared" si="35"/>
        <v>0</v>
      </c>
      <c r="O179" s="257"/>
      <c r="P179" s="257"/>
      <c r="Q179" s="257"/>
      <c r="R179" s="140"/>
      <c r="T179" s="171" t="s">
        <v>5</v>
      </c>
      <c r="U179" s="44" t="s">
        <v>45</v>
      </c>
      <c r="V179" s="36"/>
      <c r="W179" s="172">
        <f t="shared" si="36"/>
        <v>0</v>
      </c>
      <c r="X179" s="172">
        <v>0</v>
      </c>
      <c r="Y179" s="172">
        <f t="shared" si="37"/>
        <v>0</v>
      </c>
      <c r="Z179" s="172">
        <v>0</v>
      </c>
      <c r="AA179" s="173">
        <f t="shared" si="38"/>
        <v>0</v>
      </c>
      <c r="AR179" s="19" t="s">
        <v>1295</v>
      </c>
      <c r="AT179" s="19" t="s">
        <v>213</v>
      </c>
      <c r="AU179" s="19" t="s">
        <v>90</v>
      </c>
      <c r="AY179" s="19" t="s">
        <v>188</v>
      </c>
      <c r="BE179" s="114">
        <f t="shared" si="39"/>
        <v>0</v>
      </c>
      <c r="BF179" s="114">
        <f t="shared" si="40"/>
        <v>0</v>
      </c>
      <c r="BG179" s="114">
        <f t="shared" si="41"/>
        <v>0</v>
      </c>
      <c r="BH179" s="114">
        <f t="shared" si="42"/>
        <v>0</v>
      </c>
      <c r="BI179" s="114">
        <f t="shared" si="43"/>
        <v>0</v>
      </c>
      <c r="BJ179" s="19" t="s">
        <v>90</v>
      </c>
      <c r="BK179" s="174">
        <f t="shared" si="44"/>
        <v>0</v>
      </c>
      <c r="BL179" s="19" t="s">
        <v>430</v>
      </c>
      <c r="BM179" s="19" t="s">
        <v>1422</v>
      </c>
    </row>
    <row r="180" spans="2:65" s="1" customFormat="1" ht="16.5" customHeight="1" x14ac:dyDescent="0.15">
      <c r="B180" s="137"/>
      <c r="C180" s="166" t="s">
        <v>359</v>
      </c>
      <c r="D180" s="166" t="s">
        <v>189</v>
      </c>
      <c r="E180" s="167" t="s">
        <v>1423</v>
      </c>
      <c r="F180" s="255" t="s">
        <v>1424</v>
      </c>
      <c r="G180" s="255"/>
      <c r="H180" s="255"/>
      <c r="I180" s="255"/>
      <c r="J180" s="168" t="s">
        <v>210</v>
      </c>
      <c r="K180" s="169">
        <v>1</v>
      </c>
      <c r="L180" s="256">
        <v>0</v>
      </c>
      <c r="M180" s="256"/>
      <c r="N180" s="257">
        <f t="shared" si="35"/>
        <v>0</v>
      </c>
      <c r="O180" s="257"/>
      <c r="P180" s="257"/>
      <c r="Q180" s="257"/>
      <c r="R180" s="140"/>
      <c r="T180" s="171" t="s">
        <v>5</v>
      </c>
      <c r="U180" s="44" t="s">
        <v>45</v>
      </c>
      <c r="V180" s="36"/>
      <c r="W180" s="172">
        <f t="shared" si="36"/>
        <v>0</v>
      </c>
      <c r="X180" s="172">
        <v>0</v>
      </c>
      <c r="Y180" s="172">
        <f t="shared" si="37"/>
        <v>0</v>
      </c>
      <c r="Z180" s="172">
        <v>0</v>
      </c>
      <c r="AA180" s="173">
        <f t="shared" si="38"/>
        <v>0</v>
      </c>
      <c r="AR180" s="19" t="s">
        <v>430</v>
      </c>
      <c r="AT180" s="19" t="s">
        <v>189</v>
      </c>
      <c r="AU180" s="19" t="s">
        <v>90</v>
      </c>
      <c r="AY180" s="19" t="s">
        <v>188</v>
      </c>
      <c r="BE180" s="114">
        <f t="shared" si="39"/>
        <v>0</v>
      </c>
      <c r="BF180" s="114">
        <f t="shared" si="40"/>
        <v>0</v>
      </c>
      <c r="BG180" s="114">
        <f t="shared" si="41"/>
        <v>0</v>
      </c>
      <c r="BH180" s="114">
        <f t="shared" si="42"/>
        <v>0</v>
      </c>
      <c r="BI180" s="114">
        <f t="shared" si="43"/>
        <v>0</v>
      </c>
      <c r="BJ180" s="19" t="s">
        <v>90</v>
      </c>
      <c r="BK180" s="174">
        <f t="shared" si="44"/>
        <v>0</v>
      </c>
      <c r="BL180" s="19" t="s">
        <v>430</v>
      </c>
      <c r="BM180" s="19" t="s">
        <v>1425</v>
      </c>
    </row>
    <row r="181" spans="2:65" s="1" customFormat="1" ht="25.5" customHeight="1" x14ac:dyDescent="0.15">
      <c r="B181" s="137"/>
      <c r="C181" s="175" t="s">
        <v>286</v>
      </c>
      <c r="D181" s="175" t="s">
        <v>213</v>
      </c>
      <c r="E181" s="176" t="s">
        <v>1426</v>
      </c>
      <c r="F181" s="258" t="s">
        <v>1427</v>
      </c>
      <c r="G181" s="258"/>
      <c r="H181" s="258"/>
      <c r="I181" s="258"/>
      <c r="J181" s="177" t="s">
        <v>210</v>
      </c>
      <c r="K181" s="178">
        <v>1</v>
      </c>
      <c r="L181" s="259">
        <v>0</v>
      </c>
      <c r="M181" s="259"/>
      <c r="N181" s="260">
        <f t="shared" si="35"/>
        <v>0</v>
      </c>
      <c r="O181" s="257"/>
      <c r="P181" s="257"/>
      <c r="Q181" s="257"/>
      <c r="R181" s="140"/>
      <c r="T181" s="171" t="s">
        <v>5</v>
      </c>
      <c r="U181" s="44" t="s">
        <v>45</v>
      </c>
      <c r="V181" s="36"/>
      <c r="W181" s="172">
        <f t="shared" si="36"/>
        <v>0</v>
      </c>
      <c r="X181" s="172">
        <v>1.8000000000000001E-4</v>
      </c>
      <c r="Y181" s="172">
        <f t="shared" si="37"/>
        <v>1.8000000000000001E-4</v>
      </c>
      <c r="Z181" s="172">
        <v>0</v>
      </c>
      <c r="AA181" s="173">
        <f t="shared" si="38"/>
        <v>0</v>
      </c>
      <c r="AR181" s="19" t="s">
        <v>1295</v>
      </c>
      <c r="AT181" s="19" t="s">
        <v>213</v>
      </c>
      <c r="AU181" s="19" t="s">
        <v>90</v>
      </c>
      <c r="AY181" s="19" t="s">
        <v>188</v>
      </c>
      <c r="BE181" s="114">
        <f t="shared" si="39"/>
        <v>0</v>
      </c>
      <c r="BF181" s="114">
        <f t="shared" si="40"/>
        <v>0</v>
      </c>
      <c r="BG181" s="114">
        <f t="shared" si="41"/>
        <v>0</v>
      </c>
      <c r="BH181" s="114">
        <f t="shared" si="42"/>
        <v>0</v>
      </c>
      <c r="BI181" s="114">
        <f t="shared" si="43"/>
        <v>0</v>
      </c>
      <c r="BJ181" s="19" t="s">
        <v>90</v>
      </c>
      <c r="BK181" s="174">
        <f t="shared" si="44"/>
        <v>0</v>
      </c>
      <c r="BL181" s="19" t="s">
        <v>430</v>
      </c>
      <c r="BM181" s="19" t="s">
        <v>1428</v>
      </c>
    </row>
    <row r="182" spans="2:65" s="10" customFormat="1" ht="29.75" customHeight="1" x14ac:dyDescent="0.15">
      <c r="B182" s="155"/>
      <c r="C182" s="156"/>
      <c r="D182" s="165" t="s">
        <v>1287</v>
      </c>
      <c r="E182" s="165"/>
      <c r="F182" s="165"/>
      <c r="G182" s="165"/>
      <c r="H182" s="165"/>
      <c r="I182" s="165"/>
      <c r="J182" s="165"/>
      <c r="K182" s="165"/>
      <c r="L182" s="165"/>
      <c r="M182" s="165"/>
      <c r="N182" s="267">
        <f>BK182</f>
        <v>0</v>
      </c>
      <c r="O182" s="268"/>
      <c r="P182" s="268"/>
      <c r="Q182" s="268"/>
      <c r="R182" s="158"/>
      <c r="T182" s="159"/>
      <c r="U182" s="156"/>
      <c r="V182" s="156"/>
      <c r="W182" s="160">
        <f>SUM(W183:W185)</f>
        <v>0</v>
      </c>
      <c r="X182" s="156"/>
      <c r="Y182" s="160">
        <f>SUM(Y183:Y185)</f>
        <v>0</v>
      </c>
      <c r="Z182" s="156"/>
      <c r="AA182" s="161">
        <f>SUM(AA183:AA185)</f>
        <v>0</v>
      </c>
      <c r="AR182" s="162" t="s">
        <v>106</v>
      </c>
      <c r="AT182" s="163" t="s">
        <v>77</v>
      </c>
      <c r="AU182" s="163" t="s">
        <v>85</v>
      </c>
      <c r="AY182" s="162" t="s">
        <v>188</v>
      </c>
      <c r="BK182" s="164">
        <f>SUM(BK183:BK185)</f>
        <v>0</v>
      </c>
    </row>
    <row r="183" spans="2:65" s="1" customFormat="1" ht="25.5" customHeight="1" x14ac:dyDescent="0.15">
      <c r="B183" s="137"/>
      <c r="C183" s="166" t="s">
        <v>367</v>
      </c>
      <c r="D183" s="166" t="s">
        <v>189</v>
      </c>
      <c r="E183" s="167" t="s">
        <v>1429</v>
      </c>
      <c r="F183" s="255" t="s">
        <v>1430</v>
      </c>
      <c r="G183" s="255"/>
      <c r="H183" s="255"/>
      <c r="I183" s="255"/>
      <c r="J183" s="168" t="s">
        <v>210</v>
      </c>
      <c r="K183" s="169">
        <v>15</v>
      </c>
      <c r="L183" s="256">
        <v>0</v>
      </c>
      <c r="M183" s="256"/>
      <c r="N183" s="257">
        <f>ROUND(L183*K183,3)</f>
        <v>0</v>
      </c>
      <c r="O183" s="257"/>
      <c r="P183" s="257"/>
      <c r="Q183" s="257"/>
      <c r="R183" s="140"/>
      <c r="T183" s="171" t="s">
        <v>5</v>
      </c>
      <c r="U183" s="44" t="s">
        <v>45</v>
      </c>
      <c r="V183" s="36"/>
      <c r="W183" s="172">
        <f>V183*K183</f>
        <v>0</v>
      </c>
      <c r="X183" s="172">
        <v>0</v>
      </c>
      <c r="Y183" s="172">
        <f>X183*K183</f>
        <v>0</v>
      </c>
      <c r="Z183" s="172">
        <v>0</v>
      </c>
      <c r="AA183" s="173">
        <f>Z183*K183</f>
        <v>0</v>
      </c>
      <c r="AR183" s="19" t="s">
        <v>430</v>
      </c>
      <c r="AT183" s="19" t="s">
        <v>189</v>
      </c>
      <c r="AU183" s="19" t="s">
        <v>90</v>
      </c>
      <c r="AY183" s="19" t="s">
        <v>188</v>
      </c>
      <c r="BE183" s="114">
        <f>IF(U183="základná",N183,0)</f>
        <v>0</v>
      </c>
      <c r="BF183" s="114">
        <f>IF(U183="znížená",N183,0)</f>
        <v>0</v>
      </c>
      <c r="BG183" s="114">
        <f>IF(U183="zákl. prenesená",N183,0)</f>
        <v>0</v>
      </c>
      <c r="BH183" s="114">
        <f>IF(U183="zníž. prenesená",N183,0)</f>
        <v>0</v>
      </c>
      <c r="BI183" s="114">
        <f>IF(U183="nulová",N183,0)</f>
        <v>0</v>
      </c>
      <c r="BJ183" s="19" t="s">
        <v>90</v>
      </c>
      <c r="BK183" s="174">
        <f>ROUND(L183*K183,3)</f>
        <v>0</v>
      </c>
      <c r="BL183" s="19" t="s">
        <v>430</v>
      </c>
      <c r="BM183" s="19" t="s">
        <v>1431</v>
      </c>
    </row>
    <row r="184" spans="2:65" s="1" customFormat="1" ht="51" customHeight="1" x14ac:dyDescent="0.15">
      <c r="B184" s="137"/>
      <c r="C184" s="175" t="s">
        <v>290</v>
      </c>
      <c r="D184" s="175" t="s">
        <v>213</v>
      </c>
      <c r="E184" s="176" t="s">
        <v>1432</v>
      </c>
      <c r="F184" s="258" t="s">
        <v>1433</v>
      </c>
      <c r="G184" s="258"/>
      <c r="H184" s="258"/>
      <c r="I184" s="258"/>
      <c r="J184" s="177" t="s">
        <v>210</v>
      </c>
      <c r="K184" s="178">
        <v>5</v>
      </c>
      <c r="L184" s="259">
        <v>0</v>
      </c>
      <c r="M184" s="259"/>
      <c r="N184" s="260">
        <f>ROUND(L184*K184,3)</f>
        <v>0</v>
      </c>
      <c r="O184" s="257"/>
      <c r="P184" s="257"/>
      <c r="Q184" s="257"/>
      <c r="R184" s="140"/>
      <c r="T184" s="171" t="s">
        <v>5</v>
      </c>
      <c r="U184" s="44" t="s">
        <v>45</v>
      </c>
      <c r="V184" s="36"/>
      <c r="W184" s="172">
        <f>V184*K184</f>
        <v>0</v>
      </c>
      <c r="X184" s="172">
        <v>0</v>
      </c>
      <c r="Y184" s="172">
        <f>X184*K184</f>
        <v>0</v>
      </c>
      <c r="Z184" s="172">
        <v>0</v>
      </c>
      <c r="AA184" s="173">
        <f>Z184*K184</f>
        <v>0</v>
      </c>
      <c r="AR184" s="19" t="s">
        <v>1295</v>
      </c>
      <c r="AT184" s="19" t="s">
        <v>213</v>
      </c>
      <c r="AU184" s="19" t="s">
        <v>90</v>
      </c>
      <c r="AY184" s="19" t="s">
        <v>188</v>
      </c>
      <c r="BE184" s="114">
        <f>IF(U184="základná",N184,0)</f>
        <v>0</v>
      </c>
      <c r="BF184" s="114">
        <f>IF(U184="znížená",N184,0)</f>
        <v>0</v>
      </c>
      <c r="BG184" s="114">
        <f>IF(U184="zákl. prenesená",N184,0)</f>
        <v>0</v>
      </c>
      <c r="BH184" s="114">
        <f>IF(U184="zníž. prenesená",N184,0)</f>
        <v>0</v>
      </c>
      <c r="BI184" s="114">
        <f>IF(U184="nulová",N184,0)</f>
        <v>0</v>
      </c>
      <c r="BJ184" s="19" t="s">
        <v>90</v>
      </c>
      <c r="BK184" s="174">
        <f>ROUND(L184*K184,3)</f>
        <v>0</v>
      </c>
      <c r="BL184" s="19" t="s">
        <v>430</v>
      </c>
      <c r="BM184" s="19" t="s">
        <v>1434</v>
      </c>
    </row>
    <row r="185" spans="2:65" s="1" customFormat="1" ht="38.25" customHeight="1" x14ac:dyDescent="0.15">
      <c r="B185" s="137"/>
      <c r="C185" s="175" t="s">
        <v>374</v>
      </c>
      <c r="D185" s="175" t="s">
        <v>213</v>
      </c>
      <c r="E185" s="176" t="s">
        <v>1435</v>
      </c>
      <c r="F185" s="258" t="s">
        <v>1436</v>
      </c>
      <c r="G185" s="258"/>
      <c r="H185" s="258"/>
      <c r="I185" s="258"/>
      <c r="J185" s="177" t="s">
        <v>210</v>
      </c>
      <c r="K185" s="178">
        <v>10</v>
      </c>
      <c r="L185" s="259">
        <v>0</v>
      </c>
      <c r="M185" s="259"/>
      <c r="N185" s="260">
        <f>ROUND(L185*K185,3)</f>
        <v>0</v>
      </c>
      <c r="O185" s="257"/>
      <c r="P185" s="257"/>
      <c r="Q185" s="257"/>
      <c r="R185" s="140"/>
      <c r="T185" s="171" t="s">
        <v>5</v>
      </c>
      <c r="U185" s="44" t="s">
        <v>45</v>
      </c>
      <c r="V185" s="36"/>
      <c r="W185" s="172">
        <f>V185*K185</f>
        <v>0</v>
      </c>
      <c r="X185" s="172">
        <v>0</v>
      </c>
      <c r="Y185" s="172">
        <f>X185*K185</f>
        <v>0</v>
      </c>
      <c r="Z185" s="172">
        <v>0</v>
      </c>
      <c r="AA185" s="173">
        <f>Z185*K185</f>
        <v>0</v>
      </c>
      <c r="AR185" s="19" t="s">
        <v>1295</v>
      </c>
      <c r="AT185" s="19" t="s">
        <v>213</v>
      </c>
      <c r="AU185" s="19" t="s">
        <v>90</v>
      </c>
      <c r="AY185" s="19" t="s">
        <v>188</v>
      </c>
      <c r="BE185" s="114">
        <f>IF(U185="základná",N185,0)</f>
        <v>0</v>
      </c>
      <c r="BF185" s="114">
        <f>IF(U185="znížená",N185,0)</f>
        <v>0</v>
      </c>
      <c r="BG185" s="114">
        <f>IF(U185="zákl. prenesená",N185,0)</f>
        <v>0</v>
      </c>
      <c r="BH185" s="114">
        <f>IF(U185="zníž. prenesená",N185,0)</f>
        <v>0</v>
      </c>
      <c r="BI185" s="114">
        <f>IF(U185="nulová",N185,0)</f>
        <v>0</v>
      </c>
      <c r="BJ185" s="19" t="s">
        <v>90</v>
      </c>
      <c r="BK185" s="174">
        <f>ROUND(L185*K185,3)</f>
        <v>0</v>
      </c>
      <c r="BL185" s="19" t="s">
        <v>430</v>
      </c>
      <c r="BM185" s="19" t="s">
        <v>1437</v>
      </c>
    </row>
    <row r="186" spans="2:65" s="10" customFormat="1" ht="29.75" customHeight="1" x14ac:dyDescent="0.15">
      <c r="B186" s="155"/>
      <c r="C186" s="156"/>
      <c r="D186" s="165" t="s">
        <v>1288</v>
      </c>
      <c r="E186" s="165"/>
      <c r="F186" s="165"/>
      <c r="G186" s="165"/>
      <c r="H186" s="165"/>
      <c r="I186" s="165"/>
      <c r="J186" s="165"/>
      <c r="K186" s="165"/>
      <c r="L186" s="165"/>
      <c r="M186" s="165"/>
      <c r="N186" s="267">
        <f>BK186</f>
        <v>0</v>
      </c>
      <c r="O186" s="268"/>
      <c r="P186" s="268"/>
      <c r="Q186" s="268"/>
      <c r="R186" s="158"/>
      <c r="T186" s="159"/>
      <c r="U186" s="156"/>
      <c r="V186" s="156"/>
      <c r="W186" s="160">
        <f>SUM(W187:W190)</f>
        <v>0</v>
      </c>
      <c r="X186" s="156"/>
      <c r="Y186" s="160">
        <f>SUM(Y187:Y190)</f>
        <v>5.5999999999999999E-3</v>
      </c>
      <c r="Z186" s="156"/>
      <c r="AA186" s="161">
        <f>SUM(AA187:AA190)</f>
        <v>0</v>
      </c>
      <c r="AR186" s="162" t="s">
        <v>106</v>
      </c>
      <c r="AT186" s="163" t="s">
        <v>77</v>
      </c>
      <c r="AU186" s="163" t="s">
        <v>85</v>
      </c>
      <c r="AY186" s="162" t="s">
        <v>188</v>
      </c>
      <c r="BK186" s="164">
        <f>SUM(BK187:BK190)</f>
        <v>0</v>
      </c>
    </row>
    <row r="187" spans="2:65" s="1" customFormat="1" ht="16.5" customHeight="1" x14ac:dyDescent="0.15">
      <c r="B187" s="137"/>
      <c r="C187" s="166" t="s">
        <v>294</v>
      </c>
      <c r="D187" s="166" t="s">
        <v>189</v>
      </c>
      <c r="E187" s="167" t="s">
        <v>1438</v>
      </c>
      <c r="F187" s="255" t="s">
        <v>1439</v>
      </c>
      <c r="G187" s="255"/>
      <c r="H187" s="255"/>
      <c r="I187" s="255"/>
      <c r="J187" s="168" t="s">
        <v>210</v>
      </c>
      <c r="K187" s="169">
        <v>10</v>
      </c>
      <c r="L187" s="256">
        <v>0</v>
      </c>
      <c r="M187" s="256"/>
      <c r="N187" s="257">
        <f>ROUND(L187*K187,3)</f>
        <v>0</v>
      </c>
      <c r="O187" s="257"/>
      <c r="P187" s="257"/>
      <c r="Q187" s="257"/>
      <c r="R187" s="140"/>
      <c r="T187" s="171" t="s">
        <v>5</v>
      </c>
      <c r="U187" s="44" t="s">
        <v>45</v>
      </c>
      <c r="V187" s="36"/>
      <c r="W187" s="172">
        <f>V187*K187</f>
        <v>0</v>
      </c>
      <c r="X187" s="172">
        <v>0</v>
      </c>
      <c r="Y187" s="172">
        <f>X187*K187</f>
        <v>0</v>
      </c>
      <c r="Z187" s="172">
        <v>0</v>
      </c>
      <c r="AA187" s="173">
        <f>Z187*K187</f>
        <v>0</v>
      </c>
      <c r="AR187" s="19" t="s">
        <v>430</v>
      </c>
      <c r="AT187" s="19" t="s">
        <v>189</v>
      </c>
      <c r="AU187" s="19" t="s">
        <v>90</v>
      </c>
      <c r="AY187" s="19" t="s">
        <v>188</v>
      </c>
      <c r="BE187" s="114">
        <f>IF(U187="základná",N187,0)</f>
        <v>0</v>
      </c>
      <c r="BF187" s="114">
        <f>IF(U187="znížená",N187,0)</f>
        <v>0</v>
      </c>
      <c r="BG187" s="114">
        <f>IF(U187="zákl. prenesená",N187,0)</f>
        <v>0</v>
      </c>
      <c r="BH187" s="114">
        <f>IF(U187="zníž. prenesená",N187,0)</f>
        <v>0</v>
      </c>
      <c r="BI187" s="114">
        <f>IF(U187="nulová",N187,0)</f>
        <v>0</v>
      </c>
      <c r="BJ187" s="19" t="s">
        <v>90</v>
      </c>
      <c r="BK187" s="174">
        <f>ROUND(L187*K187,3)</f>
        <v>0</v>
      </c>
      <c r="BL187" s="19" t="s">
        <v>430</v>
      </c>
      <c r="BM187" s="19" t="s">
        <v>1440</v>
      </c>
    </row>
    <row r="188" spans="2:65" s="1" customFormat="1" ht="25.5" customHeight="1" x14ac:dyDescent="0.15">
      <c r="B188" s="137"/>
      <c r="C188" s="175" t="s">
        <v>381</v>
      </c>
      <c r="D188" s="175" t="s">
        <v>213</v>
      </c>
      <c r="E188" s="176" t="s">
        <v>1441</v>
      </c>
      <c r="F188" s="258" t="s">
        <v>1442</v>
      </c>
      <c r="G188" s="258"/>
      <c r="H188" s="258"/>
      <c r="I188" s="258"/>
      <c r="J188" s="177" t="s">
        <v>210</v>
      </c>
      <c r="K188" s="178">
        <v>10</v>
      </c>
      <c r="L188" s="259">
        <v>0</v>
      </c>
      <c r="M188" s="259"/>
      <c r="N188" s="260">
        <f>ROUND(L188*K188,3)</f>
        <v>0</v>
      </c>
      <c r="O188" s="257"/>
      <c r="P188" s="257"/>
      <c r="Q188" s="257"/>
      <c r="R188" s="140"/>
      <c r="T188" s="171" t="s">
        <v>5</v>
      </c>
      <c r="U188" s="44" t="s">
        <v>45</v>
      </c>
      <c r="V188" s="36"/>
      <c r="W188" s="172">
        <f>V188*K188</f>
        <v>0</v>
      </c>
      <c r="X188" s="172">
        <v>0</v>
      </c>
      <c r="Y188" s="172">
        <f>X188*K188</f>
        <v>0</v>
      </c>
      <c r="Z188" s="172">
        <v>0</v>
      </c>
      <c r="AA188" s="173">
        <f>Z188*K188</f>
        <v>0</v>
      </c>
      <c r="AR188" s="19" t="s">
        <v>1295</v>
      </c>
      <c r="AT188" s="19" t="s">
        <v>213</v>
      </c>
      <c r="AU188" s="19" t="s">
        <v>90</v>
      </c>
      <c r="AY188" s="19" t="s">
        <v>188</v>
      </c>
      <c r="BE188" s="114">
        <f>IF(U188="základná",N188,0)</f>
        <v>0</v>
      </c>
      <c r="BF188" s="114">
        <f>IF(U188="znížená",N188,0)</f>
        <v>0</v>
      </c>
      <c r="BG188" s="114">
        <f>IF(U188="zákl. prenesená",N188,0)</f>
        <v>0</v>
      </c>
      <c r="BH188" s="114">
        <f>IF(U188="zníž. prenesená",N188,0)</f>
        <v>0</v>
      </c>
      <c r="BI188" s="114">
        <f>IF(U188="nulová",N188,0)</f>
        <v>0</v>
      </c>
      <c r="BJ188" s="19" t="s">
        <v>90</v>
      </c>
      <c r="BK188" s="174">
        <f>ROUND(L188*K188,3)</f>
        <v>0</v>
      </c>
      <c r="BL188" s="19" t="s">
        <v>430</v>
      </c>
      <c r="BM188" s="19" t="s">
        <v>1443</v>
      </c>
    </row>
    <row r="189" spans="2:65" s="1" customFormat="1" ht="16.5" customHeight="1" x14ac:dyDescent="0.15">
      <c r="B189" s="137"/>
      <c r="C189" s="166" t="s">
        <v>298</v>
      </c>
      <c r="D189" s="166" t="s">
        <v>189</v>
      </c>
      <c r="E189" s="167" t="s">
        <v>1444</v>
      </c>
      <c r="F189" s="255" t="s">
        <v>1445</v>
      </c>
      <c r="G189" s="255"/>
      <c r="H189" s="255"/>
      <c r="I189" s="255"/>
      <c r="J189" s="168" t="s">
        <v>210</v>
      </c>
      <c r="K189" s="169">
        <v>2</v>
      </c>
      <c r="L189" s="256">
        <v>0</v>
      </c>
      <c r="M189" s="256"/>
      <c r="N189" s="257">
        <f>ROUND(L189*K189,3)</f>
        <v>0</v>
      </c>
      <c r="O189" s="257"/>
      <c r="P189" s="257"/>
      <c r="Q189" s="257"/>
      <c r="R189" s="140"/>
      <c r="T189" s="171" t="s">
        <v>5</v>
      </c>
      <c r="U189" s="44" t="s">
        <v>45</v>
      </c>
      <c r="V189" s="36"/>
      <c r="W189" s="172">
        <f>V189*K189</f>
        <v>0</v>
      </c>
      <c r="X189" s="172">
        <v>0</v>
      </c>
      <c r="Y189" s="172">
        <f>X189*K189</f>
        <v>0</v>
      </c>
      <c r="Z189" s="172">
        <v>0</v>
      </c>
      <c r="AA189" s="173">
        <f>Z189*K189</f>
        <v>0</v>
      </c>
      <c r="AR189" s="19" t="s">
        <v>430</v>
      </c>
      <c r="AT189" s="19" t="s">
        <v>189</v>
      </c>
      <c r="AU189" s="19" t="s">
        <v>90</v>
      </c>
      <c r="AY189" s="19" t="s">
        <v>188</v>
      </c>
      <c r="BE189" s="114">
        <f>IF(U189="základná",N189,0)</f>
        <v>0</v>
      </c>
      <c r="BF189" s="114">
        <f>IF(U189="znížená",N189,0)</f>
        <v>0</v>
      </c>
      <c r="BG189" s="114">
        <f>IF(U189="zákl. prenesená",N189,0)</f>
        <v>0</v>
      </c>
      <c r="BH189" s="114">
        <f>IF(U189="zníž. prenesená",N189,0)</f>
        <v>0</v>
      </c>
      <c r="BI189" s="114">
        <f>IF(U189="nulová",N189,0)</f>
        <v>0</v>
      </c>
      <c r="BJ189" s="19" t="s">
        <v>90</v>
      </c>
      <c r="BK189" s="174">
        <f>ROUND(L189*K189,3)</f>
        <v>0</v>
      </c>
      <c r="BL189" s="19" t="s">
        <v>430</v>
      </c>
      <c r="BM189" s="19" t="s">
        <v>1446</v>
      </c>
    </row>
    <row r="190" spans="2:65" s="1" customFormat="1" ht="25.5" customHeight="1" x14ac:dyDescent="0.15">
      <c r="B190" s="137"/>
      <c r="C190" s="175" t="s">
        <v>388</v>
      </c>
      <c r="D190" s="175" t="s">
        <v>213</v>
      </c>
      <c r="E190" s="176" t="s">
        <v>1447</v>
      </c>
      <c r="F190" s="258" t="s">
        <v>1448</v>
      </c>
      <c r="G190" s="258"/>
      <c r="H190" s="258"/>
      <c r="I190" s="258"/>
      <c r="J190" s="177" t="s">
        <v>210</v>
      </c>
      <c r="K190" s="178">
        <v>2</v>
      </c>
      <c r="L190" s="259">
        <v>0</v>
      </c>
      <c r="M190" s="259"/>
      <c r="N190" s="260">
        <f>ROUND(L190*K190,3)</f>
        <v>0</v>
      </c>
      <c r="O190" s="257"/>
      <c r="P190" s="257"/>
      <c r="Q190" s="257"/>
      <c r="R190" s="140"/>
      <c r="T190" s="171" t="s">
        <v>5</v>
      </c>
      <c r="U190" s="44" t="s">
        <v>45</v>
      </c>
      <c r="V190" s="36"/>
      <c r="W190" s="172">
        <f>V190*K190</f>
        <v>0</v>
      </c>
      <c r="X190" s="172">
        <v>2.8E-3</v>
      </c>
      <c r="Y190" s="172">
        <f>X190*K190</f>
        <v>5.5999999999999999E-3</v>
      </c>
      <c r="Z190" s="172">
        <v>0</v>
      </c>
      <c r="AA190" s="173">
        <f>Z190*K190</f>
        <v>0</v>
      </c>
      <c r="AR190" s="19" t="s">
        <v>1295</v>
      </c>
      <c r="AT190" s="19" t="s">
        <v>213</v>
      </c>
      <c r="AU190" s="19" t="s">
        <v>90</v>
      </c>
      <c r="AY190" s="19" t="s">
        <v>188</v>
      </c>
      <c r="BE190" s="114">
        <f>IF(U190="základná",N190,0)</f>
        <v>0</v>
      </c>
      <c r="BF190" s="114">
        <f>IF(U190="znížená",N190,0)</f>
        <v>0</v>
      </c>
      <c r="BG190" s="114">
        <f>IF(U190="zákl. prenesená",N190,0)</f>
        <v>0</v>
      </c>
      <c r="BH190" s="114">
        <f>IF(U190="zníž. prenesená",N190,0)</f>
        <v>0</v>
      </c>
      <c r="BI190" s="114">
        <f>IF(U190="nulová",N190,0)</f>
        <v>0</v>
      </c>
      <c r="BJ190" s="19" t="s">
        <v>90</v>
      </c>
      <c r="BK190" s="174">
        <f>ROUND(L190*K190,3)</f>
        <v>0</v>
      </c>
      <c r="BL190" s="19" t="s">
        <v>430</v>
      </c>
      <c r="BM190" s="19" t="s">
        <v>1449</v>
      </c>
    </row>
    <row r="191" spans="2:65" s="10" customFormat="1" ht="29.75" customHeight="1" x14ac:dyDescent="0.15">
      <c r="B191" s="155"/>
      <c r="C191" s="156"/>
      <c r="D191" s="165" t="s">
        <v>1289</v>
      </c>
      <c r="E191" s="165"/>
      <c r="F191" s="165"/>
      <c r="G191" s="165"/>
      <c r="H191" s="165"/>
      <c r="I191" s="165"/>
      <c r="J191" s="165"/>
      <c r="K191" s="165"/>
      <c r="L191" s="165"/>
      <c r="M191" s="165"/>
      <c r="N191" s="267">
        <f>BK191</f>
        <v>0</v>
      </c>
      <c r="O191" s="268"/>
      <c r="P191" s="268"/>
      <c r="Q191" s="268"/>
      <c r="R191" s="158"/>
      <c r="T191" s="159"/>
      <c r="U191" s="156"/>
      <c r="V191" s="156"/>
      <c r="W191" s="160">
        <f>SUM(W192:W196)</f>
        <v>0</v>
      </c>
      <c r="X191" s="156"/>
      <c r="Y191" s="160">
        <f>SUM(Y192:Y196)</f>
        <v>0</v>
      </c>
      <c r="Z191" s="156"/>
      <c r="AA191" s="161">
        <f>SUM(AA192:AA196)</f>
        <v>0</v>
      </c>
      <c r="AR191" s="162" t="s">
        <v>193</v>
      </c>
      <c r="AT191" s="163" t="s">
        <v>77</v>
      </c>
      <c r="AU191" s="163" t="s">
        <v>85</v>
      </c>
      <c r="AY191" s="162" t="s">
        <v>188</v>
      </c>
      <c r="BK191" s="164">
        <f>SUM(BK192:BK196)</f>
        <v>0</v>
      </c>
    </row>
    <row r="192" spans="2:65" s="1" customFormat="1" ht="25.5" customHeight="1" x14ac:dyDescent="0.15">
      <c r="B192" s="137"/>
      <c r="C192" s="166" t="s">
        <v>274</v>
      </c>
      <c r="D192" s="166" t="s">
        <v>189</v>
      </c>
      <c r="E192" s="167" t="s">
        <v>1450</v>
      </c>
      <c r="F192" s="255" t="s">
        <v>1451</v>
      </c>
      <c r="G192" s="255"/>
      <c r="H192" s="255"/>
      <c r="I192" s="255"/>
      <c r="J192" s="168" t="s">
        <v>1452</v>
      </c>
      <c r="K192" s="169">
        <v>8</v>
      </c>
      <c r="L192" s="256">
        <v>0</v>
      </c>
      <c r="M192" s="256"/>
      <c r="N192" s="257">
        <f>ROUND(L192*K192,3)</f>
        <v>0</v>
      </c>
      <c r="O192" s="257"/>
      <c r="P192" s="257"/>
      <c r="Q192" s="257"/>
      <c r="R192" s="140"/>
      <c r="T192" s="171" t="s">
        <v>5</v>
      </c>
      <c r="U192" s="44" t="s">
        <v>45</v>
      </c>
      <c r="V192" s="36"/>
      <c r="W192" s="172">
        <f>V192*K192</f>
        <v>0</v>
      </c>
      <c r="X192" s="172">
        <v>0</v>
      </c>
      <c r="Y192" s="172">
        <f>X192*K192</f>
        <v>0</v>
      </c>
      <c r="Z192" s="172">
        <v>0</v>
      </c>
      <c r="AA192" s="173">
        <f>Z192*K192</f>
        <v>0</v>
      </c>
      <c r="AR192" s="19" t="s">
        <v>430</v>
      </c>
      <c r="AT192" s="19" t="s">
        <v>189</v>
      </c>
      <c r="AU192" s="19" t="s">
        <v>90</v>
      </c>
      <c r="AY192" s="19" t="s">
        <v>188</v>
      </c>
      <c r="BE192" s="114">
        <f>IF(U192="základná",N192,0)</f>
        <v>0</v>
      </c>
      <c r="BF192" s="114">
        <f>IF(U192="znížená",N192,0)</f>
        <v>0</v>
      </c>
      <c r="BG192" s="114">
        <f>IF(U192="zákl. prenesená",N192,0)</f>
        <v>0</v>
      </c>
      <c r="BH192" s="114">
        <f>IF(U192="zníž. prenesená",N192,0)</f>
        <v>0</v>
      </c>
      <c r="BI192" s="114">
        <f>IF(U192="nulová",N192,0)</f>
        <v>0</v>
      </c>
      <c r="BJ192" s="19" t="s">
        <v>90</v>
      </c>
      <c r="BK192" s="174">
        <f>ROUND(L192*K192,3)</f>
        <v>0</v>
      </c>
      <c r="BL192" s="19" t="s">
        <v>430</v>
      </c>
      <c r="BM192" s="19" t="s">
        <v>1453</v>
      </c>
    </row>
    <row r="193" spans="2:65" s="1" customFormat="1" ht="25.5" customHeight="1" x14ac:dyDescent="0.15">
      <c r="B193" s="137"/>
      <c r="C193" s="166" t="s">
        <v>395</v>
      </c>
      <c r="D193" s="166" t="s">
        <v>189</v>
      </c>
      <c r="E193" s="167" t="s">
        <v>1454</v>
      </c>
      <c r="F193" s="255" t="s">
        <v>1455</v>
      </c>
      <c r="G193" s="255"/>
      <c r="H193" s="255"/>
      <c r="I193" s="255"/>
      <c r="J193" s="168" t="s">
        <v>1270</v>
      </c>
      <c r="K193" s="169">
        <v>8</v>
      </c>
      <c r="L193" s="256">
        <v>0</v>
      </c>
      <c r="M193" s="256"/>
      <c r="N193" s="257">
        <f>ROUND(L193*K193,3)</f>
        <v>0</v>
      </c>
      <c r="O193" s="257"/>
      <c r="P193" s="257"/>
      <c r="Q193" s="257"/>
      <c r="R193" s="140"/>
      <c r="T193" s="171" t="s">
        <v>5</v>
      </c>
      <c r="U193" s="44" t="s">
        <v>45</v>
      </c>
      <c r="V193" s="36"/>
      <c r="W193" s="172">
        <f>V193*K193</f>
        <v>0</v>
      </c>
      <c r="X193" s="172">
        <v>0</v>
      </c>
      <c r="Y193" s="172">
        <f>X193*K193</f>
        <v>0</v>
      </c>
      <c r="Z193" s="172">
        <v>0</v>
      </c>
      <c r="AA193" s="173">
        <f>Z193*K193</f>
        <v>0</v>
      </c>
      <c r="AR193" s="19" t="s">
        <v>430</v>
      </c>
      <c r="AT193" s="19" t="s">
        <v>189</v>
      </c>
      <c r="AU193" s="19" t="s">
        <v>90</v>
      </c>
      <c r="AY193" s="19" t="s">
        <v>188</v>
      </c>
      <c r="BE193" s="114">
        <f>IF(U193="základná",N193,0)</f>
        <v>0</v>
      </c>
      <c r="BF193" s="114">
        <f>IF(U193="znížená",N193,0)</f>
        <v>0</v>
      </c>
      <c r="BG193" s="114">
        <f>IF(U193="zákl. prenesená",N193,0)</f>
        <v>0</v>
      </c>
      <c r="BH193" s="114">
        <f>IF(U193="zníž. prenesená",N193,0)</f>
        <v>0</v>
      </c>
      <c r="BI193" s="114">
        <f>IF(U193="nulová",N193,0)</f>
        <v>0</v>
      </c>
      <c r="BJ193" s="19" t="s">
        <v>90</v>
      </c>
      <c r="BK193" s="174">
        <f>ROUND(L193*K193,3)</f>
        <v>0</v>
      </c>
      <c r="BL193" s="19" t="s">
        <v>430</v>
      </c>
      <c r="BM193" s="19" t="s">
        <v>1456</v>
      </c>
    </row>
    <row r="194" spans="2:65" s="1" customFormat="1" ht="16.5" customHeight="1" x14ac:dyDescent="0.15">
      <c r="B194" s="137"/>
      <c r="C194" s="166" t="s">
        <v>278</v>
      </c>
      <c r="D194" s="166" t="s">
        <v>189</v>
      </c>
      <c r="E194" s="167" t="s">
        <v>1457</v>
      </c>
      <c r="F194" s="255" t="s">
        <v>1458</v>
      </c>
      <c r="G194" s="255"/>
      <c r="H194" s="255"/>
      <c r="I194" s="255"/>
      <c r="J194" s="168" t="s">
        <v>1459</v>
      </c>
      <c r="K194" s="170">
        <v>0</v>
      </c>
      <c r="L194" s="256">
        <v>0</v>
      </c>
      <c r="M194" s="256"/>
      <c r="N194" s="257">
        <f>ROUND(L194*K194,3)</f>
        <v>0</v>
      </c>
      <c r="O194" s="257"/>
      <c r="P194" s="257"/>
      <c r="Q194" s="257"/>
      <c r="R194" s="140"/>
      <c r="T194" s="171" t="s">
        <v>5</v>
      </c>
      <c r="U194" s="44" t="s">
        <v>45</v>
      </c>
      <c r="V194" s="36"/>
      <c r="W194" s="172">
        <f>V194*K194</f>
        <v>0</v>
      </c>
      <c r="X194" s="172">
        <v>0</v>
      </c>
      <c r="Y194" s="172">
        <f>X194*K194</f>
        <v>0</v>
      </c>
      <c r="Z194" s="172">
        <v>0</v>
      </c>
      <c r="AA194" s="173">
        <f>Z194*K194</f>
        <v>0</v>
      </c>
      <c r="AR194" s="19" t="s">
        <v>430</v>
      </c>
      <c r="AT194" s="19" t="s">
        <v>189</v>
      </c>
      <c r="AU194" s="19" t="s">
        <v>90</v>
      </c>
      <c r="AY194" s="19" t="s">
        <v>188</v>
      </c>
      <c r="BE194" s="114">
        <f>IF(U194="základná",N194,0)</f>
        <v>0</v>
      </c>
      <c r="BF194" s="114">
        <f>IF(U194="znížená",N194,0)</f>
        <v>0</v>
      </c>
      <c r="BG194" s="114">
        <f>IF(U194="zákl. prenesená",N194,0)</f>
        <v>0</v>
      </c>
      <c r="BH194" s="114">
        <f>IF(U194="zníž. prenesená",N194,0)</f>
        <v>0</v>
      </c>
      <c r="BI194" s="114">
        <f>IF(U194="nulová",N194,0)</f>
        <v>0</v>
      </c>
      <c r="BJ194" s="19" t="s">
        <v>90</v>
      </c>
      <c r="BK194" s="174">
        <f>ROUND(L194*K194,3)</f>
        <v>0</v>
      </c>
      <c r="BL194" s="19" t="s">
        <v>430</v>
      </c>
      <c r="BM194" s="19" t="s">
        <v>1460</v>
      </c>
    </row>
    <row r="195" spans="2:65" s="1" customFormat="1" ht="16.5" customHeight="1" x14ac:dyDescent="0.15">
      <c r="B195" s="137"/>
      <c r="C195" s="166" t="s">
        <v>402</v>
      </c>
      <c r="D195" s="166" t="s">
        <v>189</v>
      </c>
      <c r="E195" s="167" t="s">
        <v>1461</v>
      </c>
      <c r="F195" s="255" t="s">
        <v>1462</v>
      </c>
      <c r="G195" s="255"/>
      <c r="H195" s="255"/>
      <c r="I195" s="255"/>
      <c r="J195" s="168" t="s">
        <v>1459</v>
      </c>
      <c r="K195" s="170">
        <v>0</v>
      </c>
      <c r="L195" s="256">
        <v>0</v>
      </c>
      <c r="M195" s="256"/>
      <c r="N195" s="257">
        <f>ROUND(L195*K195,3)</f>
        <v>0</v>
      </c>
      <c r="O195" s="257"/>
      <c r="P195" s="257"/>
      <c r="Q195" s="257"/>
      <c r="R195" s="140"/>
      <c r="T195" s="171" t="s">
        <v>5</v>
      </c>
      <c r="U195" s="44" t="s">
        <v>45</v>
      </c>
      <c r="V195" s="36"/>
      <c r="W195" s="172">
        <f>V195*K195</f>
        <v>0</v>
      </c>
      <c r="X195" s="172">
        <v>0</v>
      </c>
      <c r="Y195" s="172">
        <f>X195*K195</f>
        <v>0</v>
      </c>
      <c r="Z195" s="172">
        <v>0</v>
      </c>
      <c r="AA195" s="173">
        <f>Z195*K195</f>
        <v>0</v>
      </c>
      <c r="AR195" s="19" t="s">
        <v>430</v>
      </c>
      <c r="AT195" s="19" t="s">
        <v>189</v>
      </c>
      <c r="AU195" s="19" t="s">
        <v>90</v>
      </c>
      <c r="AY195" s="19" t="s">
        <v>188</v>
      </c>
      <c r="BE195" s="114">
        <f>IF(U195="základná",N195,0)</f>
        <v>0</v>
      </c>
      <c r="BF195" s="114">
        <f>IF(U195="znížená",N195,0)</f>
        <v>0</v>
      </c>
      <c r="BG195" s="114">
        <f>IF(U195="zákl. prenesená",N195,0)</f>
        <v>0</v>
      </c>
      <c r="BH195" s="114">
        <f>IF(U195="zníž. prenesená",N195,0)</f>
        <v>0</v>
      </c>
      <c r="BI195" s="114">
        <f>IF(U195="nulová",N195,0)</f>
        <v>0</v>
      </c>
      <c r="BJ195" s="19" t="s">
        <v>90</v>
      </c>
      <c r="BK195" s="174">
        <f>ROUND(L195*K195,3)</f>
        <v>0</v>
      </c>
      <c r="BL195" s="19" t="s">
        <v>430</v>
      </c>
      <c r="BM195" s="19" t="s">
        <v>1463</v>
      </c>
    </row>
    <row r="196" spans="2:65" s="1" customFormat="1" ht="16.5" customHeight="1" x14ac:dyDescent="0.15">
      <c r="B196" s="137"/>
      <c r="C196" s="166" t="s">
        <v>406</v>
      </c>
      <c r="D196" s="166" t="s">
        <v>189</v>
      </c>
      <c r="E196" s="167" t="s">
        <v>1464</v>
      </c>
      <c r="F196" s="255" t="s">
        <v>1465</v>
      </c>
      <c r="G196" s="255"/>
      <c r="H196" s="255"/>
      <c r="I196" s="255"/>
      <c r="J196" s="168" t="s">
        <v>1459</v>
      </c>
      <c r="K196" s="170">
        <v>0</v>
      </c>
      <c r="L196" s="256">
        <v>0</v>
      </c>
      <c r="M196" s="256"/>
      <c r="N196" s="257">
        <f>ROUND(L196*K196,3)</f>
        <v>0</v>
      </c>
      <c r="O196" s="257"/>
      <c r="P196" s="257"/>
      <c r="Q196" s="257"/>
      <c r="R196" s="140"/>
      <c r="T196" s="171" t="s">
        <v>5</v>
      </c>
      <c r="U196" s="44" t="s">
        <v>45</v>
      </c>
      <c r="V196" s="36"/>
      <c r="W196" s="172">
        <f>V196*K196</f>
        <v>0</v>
      </c>
      <c r="X196" s="172">
        <v>0</v>
      </c>
      <c r="Y196" s="172">
        <f>X196*K196</f>
        <v>0</v>
      </c>
      <c r="Z196" s="172">
        <v>0</v>
      </c>
      <c r="AA196" s="173">
        <f>Z196*K196</f>
        <v>0</v>
      </c>
      <c r="AR196" s="19" t="s">
        <v>430</v>
      </c>
      <c r="AT196" s="19" t="s">
        <v>189</v>
      </c>
      <c r="AU196" s="19" t="s">
        <v>90</v>
      </c>
      <c r="AY196" s="19" t="s">
        <v>188</v>
      </c>
      <c r="BE196" s="114">
        <f>IF(U196="základná",N196,0)</f>
        <v>0</v>
      </c>
      <c r="BF196" s="114">
        <f>IF(U196="znížená",N196,0)</f>
        <v>0</v>
      </c>
      <c r="BG196" s="114">
        <f>IF(U196="zákl. prenesená",N196,0)</f>
        <v>0</v>
      </c>
      <c r="BH196" s="114">
        <f>IF(U196="zníž. prenesená",N196,0)</f>
        <v>0</v>
      </c>
      <c r="BI196" s="114">
        <f>IF(U196="nulová",N196,0)</f>
        <v>0</v>
      </c>
      <c r="BJ196" s="19" t="s">
        <v>90</v>
      </c>
      <c r="BK196" s="174">
        <f>ROUND(L196*K196,3)</f>
        <v>0</v>
      </c>
      <c r="BL196" s="19" t="s">
        <v>430</v>
      </c>
      <c r="BM196" s="19" t="s">
        <v>1466</v>
      </c>
    </row>
    <row r="197" spans="2:65" s="1" customFormat="1" ht="50" customHeight="1" x14ac:dyDescent="0.2">
      <c r="B197" s="35"/>
      <c r="C197" s="36"/>
      <c r="D197" s="157" t="s">
        <v>819</v>
      </c>
      <c r="E197" s="36"/>
      <c r="F197" s="36"/>
      <c r="G197" s="36"/>
      <c r="H197" s="36"/>
      <c r="I197" s="36"/>
      <c r="J197" s="36"/>
      <c r="K197" s="36"/>
      <c r="L197" s="36"/>
      <c r="M197" s="36"/>
      <c r="N197" s="269">
        <f>BK197</f>
        <v>0</v>
      </c>
      <c r="O197" s="270"/>
      <c r="P197" s="270"/>
      <c r="Q197" s="270"/>
      <c r="R197" s="37"/>
      <c r="T197" s="179"/>
      <c r="U197" s="36"/>
      <c r="V197" s="36"/>
      <c r="W197" s="36"/>
      <c r="X197" s="36"/>
      <c r="Y197" s="36"/>
      <c r="Z197" s="36"/>
      <c r="AA197" s="74"/>
      <c r="AT197" s="19" t="s">
        <v>77</v>
      </c>
      <c r="AU197" s="19" t="s">
        <v>78</v>
      </c>
      <c r="AY197" s="19" t="s">
        <v>820</v>
      </c>
      <c r="BK197" s="174">
        <f>SUM(BK198:BK200)</f>
        <v>0</v>
      </c>
    </row>
    <row r="198" spans="2:65" s="1" customFormat="1" ht="22.25" customHeight="1" x14ac:dyDescent="0.15">
      <c r="B198" s="35"/>
      <c r="C198" s="180" t="s">
        <v>5</v>
      </c>
      <c r="D198" s="180" t="s">
        <v>189</v>
      </c>
      <c r="E198" s="181" t="s">
        <v>5</v>
      </c>
      <c r="F198" s="265" t="s">
        <v>5</v>
      </c>
      <c r="G198" s="265"/>
      <c r="H198" s="265"/>
      <c r="I198" s="265"/>
      <c r="J198" s="182" t="s">
        <v>5</v>
      </c>
      <c r="K198" s="170"/>
      <c r="L198" s="256"/>
      <c r="M198" s="266"/>
      <c r="N198" s="266">
        <f>BK198</f>
        <v>0</v>
      </c>
      <c r="O198" s="266"/>
      <c r="P198" s="266"/>
      <c r="Q198" s="266"/>
      <c r="R198" s="37"/>
      <c r="T198" s="171" t="s">
        <v>5</v>
      </c>
      <c r="U198" s="183" t="s">
        <v>45</v>
      </c>
      <c r="V198" s="36"/>
      <c r="W198" s="36"/>
      <c r="X198" s="36"/>
      <c r="Y198" s="36"/>
      <c r="Z198" s="36"/>
      <c r="AA198" s="74"/>
      <c r="AT198" s="19" t="s">
        <v>820</v>
      </c>
      <c r="AU198" s="19" t="s">
        <v>85</v>
      </c>
      <c r="AY198" s="19" t="s">
        <v>820</v>
      </c>
      <c r="BE198" s="114">
        <f>IF(U198="základná",N198,0)</f>
        <v>0</v>
      </c>
      <c r="BF198" s="114">
        <f>IF(U198="znížená",N198,0)</f>
        <v>0</v>
      </c>
      <c r="BG198" s="114">
        <f>IF(U198="zákl. prenesená",N198,0)</f>
        <v>0</v>
      </c>
      <c r="BH198" s="114">
        <f>IF(U198="zníž. prenesená",N198,0)</f>
        <v>0</v>
      </c>
      <c r="BI198" s="114">
        <f>IF(U198="nulová",N198,0)</f>
        <v>0</v>
      </c>
      <c r="BJ198" s="19" t="s">
        <v>90</v>
      </c>
      <c r="BK198" s="174">
        <f>L198*K198</f>
        <v>0</v>
      </c>
    </row>
    <row r="199" spans="2:65" s="1" customFormat="1" ht="22.25" customHeight="1" x14ac:dyDescent="0.15">
      <c r="B199" s="35"/>
      <c r="C199" s="180" t="s">
        <v>5</v>
      </c>
      <c r="D199" s="180" t="s">
        <v>189</v>
      </c>
      <c r="E199" s="181" t="s">
        <v>5</v>
      </c>
      <c r="F199" s="265" t="s">
        <v>5</v>
      </c>
      <c r="G199" s="265"/>
      <c r="H199" s="265"/>
      <c r="I199" s="265"/>
      <c r="J199" s="182" t="s">
        <v>5</v>
      </c>
      <c r="K199" s="170"/>
      <c r="L199" s="256"/>
      <c r="M199" s="266"/>
      <c r="N199" s="266">
        <f>BK199</f>
        <v>0</v>
      </c>
      <c r="O199" s="266"/>
      <c r="P199" s="266"/>
      <c r="Q199" s="266"/>
      <c r="R199" s="37"/>
      <c r="T199" s="171" t="s">
        <v>5</v>
      </c>
      <c r="U199" s="183" t="s">
        <v>45</v>
      </c>
      <c r="V199" s="36"/>
      <c r="W199" s="36"/>
      <c r="X199" s="36"/>
      <c r="Y199" s="36"/>
      <c r="Z199" s="36"/>
      <c r="AA199" s="74"/>
      <c r="AT199" s="19" t="s">
        <v>820</v>
      </c>
      <c r="AU199" s="19" t="s">
        <v>85</v>
      </c>
      <c r="AY199" s="19" t="s">
        <v>820</v>
      </c>
      <c r="BE199" s="114">
        <f>IF(U199="základná",N199,0)</f>
        <v>0</v>
      </c>
      <c r="BF199" s="114">
        <f>IF(U199="znížená",N199,0)</f>
        <v>0</v>
      </c>
      <c r="BG199" s="114">
        <f>IF(U199="zákl. prenesená",N199,0)</f>
        <v>0</v>
      </c>
      <c r="BH199" s="114">
        <f>IF(U199="zníž. prenesená",N199,0)</f>
        <v>0</v>
      </c>
      <c r="BI199" s="114">
        <f>IF(U199="nulová",N199,0)</f>
        <v>0</v>
      </c>
      <c r="BJ199" s="19" t="s">
        <v>90</v>
      </c>
      <c r="BK199" s="174">
        <f>L199*K199</f>
        <v>0</v>
      </c>
    </row>
    <row r="200" spans="2:65" s="1" customFormat="1" ht="22.25" customHeight="1" x14ac:dyDescent="0.15">
      <c r="B200" s="35"/>
      <c r="C200" s="180" t="s">
        <v>5</v>
      </c>
      <c r="D200" s="180" t="s">
        <v>189</v>
      </c>
      <c r="E200" s="181" t="s">
        <v>5</v>
      </c>
      <c r="F200" s="265" t="s">
        <v>5</v>
      </c>
      <c r="G200" s="265"/>
      <c r="H200" s="265"/>
      <c r="I200" s="265"/>
      <c r="J200" s="182" t="s">
        <v>5</v>
      </c>
      <c r="K200" s="170"/>
      <c r="L200" s="256"/>
      <c r="M200" s="266"/>
      <c r="N200" s="266">
        <f>BK200</f>
        <v>0</v>
      </c>
      <c r="O200" s="266"/>
      <c r="P200" s="266"/>
      <c r="Q200" s="266"/>
      <c r="R200" s="37"/>
      <c r="T200" s="171" t="s">
        <v>5</v>
      </c>
      <c r="U200" s="183" t="s">
        <v>45</v>
      </c>
      <c r="V200" s="56"/>
      <c r="W200" s="56"/>
      <c r="X200" s="56"/>
      <c r="Y200" s="56"/>
      <c r="Z200" s="56"/>
      <c r="AA200" s="58"/>
      <c r="AT200" s="19" t="s">
        <v>820</v>
      </c>
      <c r="AU200" s="19" t="s">
        <v>85</v>
      </c>
      <c r="AY200" s="19" t="s">
        <v>820</v>
      </c>
      <c r="BE200" s="114">
        <f>IF(U200="základná",N200,0)</f>
        <v>0</v>
      </c>
      <c r="BF200" s="114">
        <f>IF(U200="znížená",N200,0)</f>
        <v>0</v>
      </c>
      <c r="BG200" s="114">
        <f>IF(U200="zákl. prenesená",N200,0)</f>
        <v>0</v>
      </c>
      <c r="BH200" s="114">
        <f>IF(U200="zníž. prenesená",N200,0)</f>
        <v>0</v>
      </c>
      <c r="BI200" s="114">
        <f>IF(U200="nulová",N200,0)</f>
        <v>0</v>
      </c>
      <c r="BJ200" s="19" t="s">
        <v>90</v>
      </c>
      <c r="BK200" s="174">
        <f>L200*K200</f>
        <v>0</v>
      </c>
    </row>
    <row r="201" spans="2:65" s="1" customFormat="1" ht="7" customHeight="1" x14ac:dyDescent="0.15">
      <c r="B201" s="59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1"/>
    </row>
  </sheetData>
  <mergeCells count="272">
    <mergeCell ref="H1:K1"/>
    <mergeCell ref="S2:AC2"/>
    <mergeCell ref="F199:I199"/>
    <mergeCell ref="L199:M199"/>
    <mergeCell ref="N199:Q199"/>
    <mergeCell ref="F200:I200"/>
    <mergeCell ref="L200:M200"/>
    <mergeCell ref="N200:Q200"/>
    <mergeCell ref="N129:Q129"/>
    <mergeCell ref="N130:Q130"/>
    <mergeCell ref="N131:Q131"/>
    <mergeCell ref="N145:Q145"/>
    <mergeCell ref="N153:Q153"/>
    <mergeCell ref="N164:Q164"/>
    <mergeCell ref="N169:Q169"/>
    <mergeCell ref="N182:Q182"/>
    <mergeCell ref="N186:Q186"/>
    <mergeCell ref="N191:Q191"/>
    <mergeCell ref="N197:Q197"/>
    <mergeCell ref="F195:I195"/>
    <mergeCell ref="L195:M195"/>
    <mergeCell ref="N195:Q195"/>
    <mergeCell ref="F196:I196"/>
    <mergeCell ref="L196:M196"/>
    <mergeCell ref="N196:Q196"/>
    <mergeCell ref="F198:I198"/>
    <mergeCell ref="L198:M198"/>
    <mergeCell ref="N198:Q198"/>
    <mergeCell ref="F192:I192"/>
    <mergeCell ref="L192:M192"/>
    <mergeCell ref="N192:Q192"/>
    <mergeCell ref="F193:I193"/>
    <mergeCell ref="L193:M193"/>
    <mergeCell ref="N193:Q193"/>
    <mergeCell ref="F194:I194"/>
    <mergeCell ref="L194:M194"/>
    <mergeCell ref="N194:Q194"/>
    <mergeCell ref="F188:I188"/>
    <mergeCell ref="L188:M188"/>
    <mergeCell ref="N188:Q188"/>
    <mergeCell ref="F189:I189"/>
    <mergeCell ref="L189:M189"/>
    <mergeCell ref="N189:Q189"/>
    <mergeCell ref="F190:I190"/>
    <mergeCell ref="L190:M190"/>
    <mergeCell ref="N190:Q190"/>
    <mergeCell ref="F184:I184"/>
    <mergeCell ref="L184:M184"/>
    <mergeCell ref="N184:Q184"/>
    <mergeCell ref="F185:I185"/>
    <mergeCell ref="L185:M185"/>
    <mergeCell ref="N185:Q185"/>
    <mergeCell ref="F187:I187"/>
    <mergeCell ref="L187:M187"/>
    <mergeCell ref="N187:Q187"/>
    <mergeCell ref="F180:I180"/>
    <mergeCell ref="L180:M180"/>
    <mergeCell ref="N180:Q180"/>
    <mergeCell ref="F181:I181"/>
    <mergeCell ref="L181:M181"/>
    <mergeCell ref="N181:Q181"/>
    <mergeCell ref="F183:I183"/>
    <mergeCell ref="L183:M183"/>
    <mergeCell ref="N183:Q183"/>
    <mergeCell ref="F177:I177"/>
    <mergeCell ref="L177:M177"/>
    <mergeCell ref="N177:Q177"/>
    <mergeCell ref="F178:I178"/>
    <mergeCell ref="L178:M178"/>
    <mergeCell ref="N178:Q178"/>
    <mergeCell ref="F179:I179"/>
    <mergeCell ref="L179:M179"/>
    <mergeCell ref="N179:Q179"/>
    <mergeCell ref="F174:I174"/>
    <mergeCell ref="L174:M174"/>
    <mergeCell ref="N174:Q174"/>
    <mergeCell ref="F175:I175"/>
    <mergeCell ref="L175:M175"/>
    <mergeCell ref="N175:Q175"/>
    <mergeCell ref="F176:I176"/>
    <mergeCell ref="L176:M176"/>
    <mergeCell ref="N176:Q176"/>
    <mergeCell ref="F171:I171"/>
    <mergeCell ref="L171:M171"/>
    <mergeCell ref="N171:Q171"/>
    <mergeCell ref="F172:I172"/>
    <mergeCell ref="L172:M172"/>
    <mergeCell ref="N172:Q172"/>
    <mergeCell ref="F173:I173"/>
    <mergeCell ref="L173:M173"/>
    <mergeCell ref="N173:Q173"/>
    <mergeCell ref="F167:I167"/>
    <mergeCell ref="L167:M167"/>
    <mergeCell ref="N167:Q167"/>
    <mergeCell ref="F168:I168"/>
    <mergeCell ref="L168:M168"/>
    <mergeCell ref="N168:Q168"/>
    <mergeCell ref="F170:I170"/>
    <mergeCell ref="L170:M170"/>
    <mergeCell ref="N170:Q170"/>
    <mergeCell ref="F163:I163"/>
    <mergeCell ref="L163:M163"/>
    <mergeCell ref="N163:Q163"/>
    <mergeCell ref="F165:I165"/>
    <mergeCell ref="L165:M165"/>
    <mergeCell ref="N165:Q165"/>
    <mergeCell ref="F166:I166"/>
    <mergeCell ref="L166:M166"/>
    <mergeCell ref="N166:Q166"/>
    <mergeCell ref="F160:I160"/>
    <mergeCell ref="L160:M160"/>
    <mergeCell ref="N160:Q160"/>
    <mergeCell ref="F161:I161"/>
    <mergeCell ref="L161:M161"/>
    <mergeCell ref="N161:Q161"/>
    <mergeCell ref="F162:I162"/>
    <mergeCell ref="L162:M162"/>
    <mergeCell ref="N162:Q162"/>
    <mergeCell ref="F157:I157"/>
    <mergeCell ref="L157:M157"/>
    <mergeCell ref="N157:Q157"/>
    <mergeCell ref="F158:I158"/>
    <mergeCell ref="L158:M158"/>
    <mergeCell ref="N158:Q158"/>
    <mergeCell ref="F159:I159"/>
    <mergeCell ref="L159:M159"/>
    <mergeCell ref="N159:Q159"/>
    <mergeCell ref="F154:I154"/>
    <mergeCell ref="L154:M154"/>
    <mergeCell ref="N154:Q154"/>
    <mergeCell ref="F155:I155"/>
    <mergeCell ref="L155:M155"/>
    <mergeCell ref="N155:Q155"/>
    <mergeCell ref="F156:I156"/>
    <mergeCell ref="L156:M156"/>
    <mergeCell ref="N156:Q156"/>
    <mergeCell ref="F150:I150"/>
    <mergeCell ref="L150:M150"/>
    <mergeCell ref="N150:Q150"/>
    <mergeCell ref="F151:I151"/>
    <mergeCell ref="L151:M151"/>
    <mergeCell ref="N151:Q151"/>
    <mergeCell ref="F152:I152"/>
    <mergeCell ref="L152:M152"/>
    <mergeCell ref="N152:Q152"/>
    <mergeCell ref="F147:I147"/>
    <mergeCell ref="L147:M147"/>
    <mergeCell ref="N147:Q147"/>
    <mergeCell ref="F148:I148"/>
    <mergeCell ref="L148:M148"/>
    <mergeCell ref="N148:Q148"/>
    <mergeCell ref="F149:I149"/>
    <mergeCell ref="L149:M149"/>
    <mergeCell ref="N149:Q149"/>
    <mergeCell ref="F143:I143"/>
    <mergeCell ref="L143:M143"/>
    <mergeCell ref="N143:Q143"/>
    <mergeCell ref="F144:I144"/>
    <mergeCell ref="L144:M144"/>
    <mergeCell ref="N144:Q144"/>
    <mergeCell ref="F146:I146"/>
    <mergeCell ref="L146:M146"/>
    <mergeCell ref="N146:Q146"/>
    <mergeCell ref="F140:I140"/>
    <mergeCell ref="L140:M140"/>
    <mergeCell ref="N140:Q140"/>
    <mergeCell ref="F141:I141"/>
    <mergeCell ref="L141:M141"/>
    <mergeCell ref="N141:Q141"/>
    <mergeCell ref="F142:I142"/>
    <mergeCell ref="L142:M142"/>
    <mergeCell ref="N142:Q142"/>
    <mergeCell ref="F137:I137"/>
    <mergeCell ref="L137:M137"/>
    <mergeCell ref="N137:Q137"/>
    <mergeCell ref="F138:I138"/>
    <mergeCell ref="L138:M138"/>
    <mergeCell ref="N138:Q138"/>
    <mergeCell ref="F139:I139"/>
    <mergeCell ref="L139:M139"/>
    <mergeCell ref="N139:Q139"/>
    <mergeCell ref="F134:I134"/>
    <mergeCell ref="L134:M134"/>
    <mergeCell ref="N134:Q134"/>
    <mergeCell ref="F135:I135"/>
    <mergeCell ref="L135:M135"/>
    <mergeCell ref="N135:Q135"/>
    <mergeCell ref="F136:I136"/>
    <mergeCell ref="L136:M136"/>
    <mergeCell ref="N136:Q136"/>
    <mergeCell ref="F128:I128"/>
    <mergeCell ref="L128:M128"/>
    <mergeCell ref="N128:Q128"/>
    <mergeCell ref="F132:I132"/>
    <mergeCell ref="L132:M132"/>
    <mergeCell ref="N132:Q132"/>
    <mergeCell ref="F133:I133"/>
    <mergeCell ref="L133:M133"/>
    <mergeCell ref="N133:Q133"/>
    <mergeCell ref="L110:Q110"/>
    <mergeCell ref="C116:Q116"/>
    <mergeCell ref="F118:P118"/>
    <mergeCell ref="F120:P120"/>
    <mergeCell ref="F119:P119"/>
    <mergeCell ref="F121:P121"/>
    <mergeCell ref="M123:P123"/>
    <mergeCell ref="M125:Q125"/>
    <mergeCell ref="M126:Q126"/>
    <mergeCell ref="D104:H104"/>
    <mergeCell ref="N104:Q104"/>
    <mergeCell ref="D105:H105"/>
    <mergeCell ref="N105:Q105"/>
    <mergeCell ref="D106:H106"/>
    <mergeCell ref="N106:Q106"/>
    <mergeCell ref="D107:H107"/>
    <mergeCell ref="N107:Q107"/>
    <mergeCell ref="N108:Q108"/>
    <mergeCell ref="N95:Q95"/>
    <mergeCell ref="N96:Q96"/>
    <mergeCell ref="N97:Q97"/>
    <mergeCell ref="N98:Q98"/>
    <mergeCell ref="N99:Q99"/>
    <mergeCell ref="N100:Q100"/>
    <mergeCell ref="N102:Q102"/>
    <mergeCell ref="D103:H103"/>
    <mergeCell ref="N103:Q103"/>
    <mergeCell ref="M85:Q85"/>
    <mergeCell ref="M86:Q86"/>
    <mergeCell ref="C88:G88"/>
    <mergeCell ref="N88:Q88"/>
    <mergeCell ref="N90:Q90"/>
    <mergeCell ref="N91:Q91"/>
    <mergeCell ref="N92:Q92"/>
    <mergeCell ref="N93:Q93"/>
    <mergeCell ref="N94:Q94"/>
    <mergeCell ref="H38:J38"/>
    <mergeCell ref="M38:P38"/>
    <mergeCell ref="L40:P40"/>
    <mergeCell ref="C76:Q76"/>
    <mergeCell ref="F78:P78"/>
    <mergeCell ref="F80:P80"/>
    <mergeCell ref="F79:P79"/>
    <mergeCell ref="F81:P81"/>
    <mergeCell ref="M83:P83"/>
    <mergeCell ref="M30:P30"/>
    <mergeCell ref="M32:P32"/>
    <mergeCell ref="H34:J34"/>
    <mergeCell ref="M34:P34"/>
    <mergeCell ref="H35:J35"/>
    <mergeCell ref="M35:P35"/>
    <mergeCell ref="H36:J36"/>
    <mergeCell ref="M36:P36"/>
    <mergeCell ref="H37:J37"/>
    <mergeCell ref="M37:P37"/>
    <mergeCell ref="O16:P16"/>
    <mergeCell ref="E17:L17"/>
    <mergeCell ref="O17:P17"/>
    <mergeCell ref="O19:P19"/>
    <mergeCell ref="O20:P20"/>
    <mergeCell ref="O22:P22"/>
    <mergeCell ref="O23:P23"/>
    <mergeCell ref="E26:L26"/>
    <mergeCell ref="M29:P29"/>
    <mergeCell ref="C2:Q2"/>
    <mergeCell ref="C4:Q4"/>
    <mergeCell ref="F6:P6"/>
    <mergeCell ref="F8:P8"/>
    <mergeCell ref="F7:P7"/>
    <mergeCell ref="F9:P9"/>
    <mergeCell ref="O11:P11"/>
    <mergeCell ref="O13:P13"/>
    <mergeCell ref="O14:P14"/>
  </mergeCells>
  <dataValidations count="2">
    <dataValidation type="list" allowBlank="1" showInputMessage="1" showErrorMessage="1" error="Povolené sú hodnoty K, M." sqref="D198:D201" xr:uid="{00000000-0002-0000-0500-000000000000}">
      <formula1>"K, M"</formula1>
    </dataValidation>
    <dataValidation type="list" allowBlank="1" showInputMessage="1" showErrorMessage="1" error="Povolené sú hodnoty základná, znížená, nulová." sqref="U198:U201" xr:uid="{00000000-0002-0000-0500-000001000000}">
      <formula1>"základná, znížená, nulová"</formula1>
    </dataValidation>
  </dataValidations>
  <hyperlinks>
    <hyperlink ref="F1:G1" location="C2" display="1) Krycí list rozpočtu" xr:uid="{00000000-0004-0000-0500-000000000000}"/>
    <hyperlink ref="H1:K1" location="C88" display="2) Rekapitulácia rozpočtu" xr:uid="{00000000-0004-0000-0500-000001000000}"/>
    <hyperlink ref="L1" location="C128" display="3) Rozpočet" xr:uid="{00000000-0004-0000-0500-000002000000}"/>
    <hyperlink ref="S1:T1" location="'Rekapitulácia stavby'!C2" display="Rekapitulácia stavby" xr:uid="{00000000-0004-0000-05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N175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110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ht="25.25" customHeight="1" x14ac:dyDescent="0.15">
      <c r="B8" s="23"/>
      <c r="C8" s="26"/>
      <c r="D8" s="30" t="s">
        <v>131</v>
      </c>
      <c r="E8" s="26"/>
      <c r="F8" s="233" t="s">
        <v>1278</v>
      </c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26"/>
      <c r="R8" s="24"/>
    </row>
    <row r="9" spans="1:66" s="1" customFormat="1" ht="32.75" customHeight="1" x14ac:dyDescent="0.15">
      <c r="B9" s="35"/>
      <c r="C9" s="36"/>
      <c r="D9" s="29" t="s">
        <v>1279</v>
      </c>
      <c r="E9" s="36"/>
      <c r="F9" s="192" t="s">
        <v>1467</v>
      </c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36"/>
      <c r="R9" s="37"/>
    </row>
    <row r="10" spans="1:66" s="1" customFormat="1" ht="14.5" customHeight="1" x14ac:dyDescent="0.15">
      <c r="B10" s="35"/>
      <c r="C10" s="36"/>
      <c r="D10" s="30" t="s">
        <v>18</v>
      </c>
      <c r="E10" s="36"/>
      <c r="F10" s="28" t="s">
        <v>5</v>
      </c>
      <c r="G10" s="36"/>
      <c r="H10" s="36"/>
      <c r="I10" s="36"/>
      <c r="J10" s="36"/>
      <c r="K10" s="36"/>
      <c r="L10" s="36"/>
      <c r="M10" s="30" t="s">
        <v>19</v>
      </c>
      <c r="N10" s="36"/>
      <c r="O10" s="28" t="s">
        <v>5</v>
      </c>
      <c r="P10" s="36"/>
      <c r="Q10" s="36"/>
      <c r="R10" s="37"/>
    </row>
    <row r="11" spans="1:66" s="1" customFormat="1" ht="14.5" customHeight="1" x14ac:dyDescent="0.15">
      <c r="B11" s="35"/>
      <c r="C11" s="36"/>
      <c r="D11" s="30" t="s">
        <v>20</v>
      </c>
      <c r="E11" s="36"/>
      <c r="F11" s="28" t="s">
        <v>21</v>
      </c>
      <c r="G11" s="36"/>
      <c r="H11" s="36"/>
      <c r="I11" s="36"/>
      <c r="J11" s="36"/>
      <c r="K11" s="36"/>
      <c r="L11" s="36"/>
      <c r="M11" s="30" t="s">
        <v>22</v>
      </c>
      <c r="N11" s="36"/>
      <c r="O11" s="236">
        <f>'Rekapitulácia stavby'!AN8</f>
        <v>0</v>
      </c>
      <c r="P11" s="237"/>
      <c r="Q11" s="36"/>
      <c r="R11" s="37"/>
    </row>
    <row r="12" spans="1:66" s="1" customFormat="1" ht="11" customHeight="1" x14ac:dyDescent="0.15"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7"/>
    </row>
    <row r="13" spans="1:66" s="1" customFormat="1" ht="14.5" customHeight="1" x14ac:dyDescent="0.15">
      <c r="B13" s="35"/>
      <c r="C13" s="36"/>
      <c r="D13" s="30" t="s">
        <v>23</v>
      </c>
      <c r="E13" s="36"/>
      <c r="F13" s="36"/>
      <c r="G13" s="36"/>
      <c r="H13" s="36"/>
      <c r="I13" s="36"/>
      <c r="J13" s="36"/>
      <c r="K13" s="36"/>
      <c r="L13" s="36"/>
      <c r="M13" s="30" t="s">
        <v>24</v>
      </c>
      <c r="N13" s="36"/>
      <c r="O13" s="190" t="s">
        <v>25</v>
      </c>
      <c r="P13" s="190"/>
      <c r="Q13" s="36"/>
      <c r="R13" s="37"/>
    </row>
    <row r="14" spans="1:66" s="1" customFormat="1" ht="18" customHeight="1" x14ac:dyDescent="0.15">
      <c r="B14" s="35"/>
      <c r="C14" s="36"/>
      <c r="D14" s="36"/>
      <c r="E14" s="28" t="s">
        <v>26</v>
      </c>
      <c r="F14" s="36"/>
      <c r="G14" s="36"/>
      <c r="H14" s="36"/>
      <c r="I14" s="36"/>
      <c r="J14" s="36"/>
      <c r="K14" s="36"/>
      <c r="L14" s="36"/>
      <c r="M14" s="30" t="s">
        <v>27</v>
      </c>
      <c r="N14" s="36"/>
      <c r="O14" s="190" t="s">
        <v>5</v>
      </c>
      <c r="P14" s="190"/>
      <c r="Q14" s="36"/>
      <c r="R14" s="37"/>
    </row>
    <row r="15" spans="1:66" s="1" customFormat="1" ht="7" customHeight="1" x14ac:dyDescent="0.15">
      <c r="B15" s="35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7"/>
    </row>
    <row r="16" spans="1:66" s="1" customFormat="1" ht="14.5" customHeight="1" x14ac:dyDescent="0.15">
      <c r="B16" s="35"/>
      <c r="C16" s="36"/>
      <c r="D16" s="30" t="s">
        <v>28</v>
      </c>
      <c r="E16" s="36"/>
      <c r="F16" s="36"/>
      <c r="G16" s="36"/>
      <c r="H16" s="36"/>
      <c r="I16" s="36"/>
      <c r="J16" s="36"/>
      <c r="K16" s="36"/>
      <c r="L16" s="36"/>
      <c r="M16" s="30" t="s">
        <v>24</v>
      </c>
      <c r="N16" s="36"/>
      <c r="O16" s="238" t="str">
        <f>IF('Rekapitulácia stavby'!AN13="","",'Rekapitulácia stavby'!AN13)</f>
        <v>Vyplň údaj</v>
      </c>
      <c r="P16" s="190"/>
      <c r="Q16" s="36"/>
      <c r="R16" s="37"/>
    </row>
    <row r="17" spans="2:18" s="1" customFormat="1" ht="18" customHeight="1" x14ac:dyDescent="0.15">
      <c r="B17" s="35"/>
      <c r="C17" s="36"/>
      <c r="D17" s="36"/>
      <c r="E17" s="238" t="str">
        <f>IF('Rekapitulácia stavby'!E14="","",'Rekapitulácia stavby'!E14)</f>
        <v>Vyplň údaj</v>
      </c>
      <c r="F17" s="239"/>
      <c r="G17" s="239"/>
      <c r="H17" s="239"/>
      <c r="I17" s="239"/>
      <c r="J17" s="239"/>
      <c r="K17" s="239"/>
      <c r="L17" s="239"/>
      <c r="M17" s="30" t="s">
        <v>27</v>
      </c>
      <c r="N17" s="36"/>
      <c r="O17" s="238" t="str">
        <f>IF('Rekapitulácia stavby'!AN14="","",'Rekapitulácia stavby'!AN14)</f>
        <v>Vyplň údaj</v>
      </c>
      <c r="P17" s="190"/>
      <c r="Q17" s="36"/>
      <c r="R17" s="37"/>
    </row>
    <row r="18" spans="2:18" s="1" customFormat="1" ht="7" customHeight="1" x14ac:dyDescent="0.15">
      <c r="B18" s="35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7"/>
    </row>
    <row r="19" spans="2:18" s="1" customFormat="1" ht="14.5" customHeight="1" x14ac:dyDescent="0.15">
      <c r="B19" s="35"/>
      <c r="C19" s="36"/>
      <c r="D19" s="30" t="s">
        <v>30</v>
      </c>
      <c r="E19" s="36"/>
      <c r="F19" s="36"/>
      <c r="G19" s="36"/>
      <c r="H19" s="36"/>
      <c r="I19" s="36"/>
      <c r="J19" s="36"/>
      <c r="K19" s="36"/>
      <c r="L19" s="36"/>
      <c r="M19" s="30" t="s">
        <v>24</v>
      </c>
      <c r="N19" s="36"/>
      <c r="O19" s="190" t="s">
        <v>31</v>
      </c>
      <c r="P19" s="190"/>
      <c r="Q19" s="36"/>
      <c r="R19" s="37"/>
    </row>
    <row r="20" spans="2:18" s="1" customFormat="1" ht="18" customHeight="1" x14ac:dyDescent="0.15">
      <c r="B20" s="35"/>
      <c r="C20" s="36"/>
      <c r="D20" s="36"/>
      <c r="E20" s="28" t="s">
        <v>32</v>
      </c>
      <c r="F20" s="36"/>
      <c r="G20" s="36"/>
      <c r="H20" s="36"/>
      <c r="I20" s="36"/>
      <c r="J20" s="36"/>
      <c r="K20" s="36"/>
      <c r="L20" s="36"/>
      <c r="M20" s="30" t="s">
        <v>27</v>
      </c>
      <c r="N20" s="36"/>
      <c r="O20" s="190" t="s">
        <v>33</v>
      </c>
      <c r="P20" s="190"/>
      <c r="Q20" s="36"/>
      <c r="R20" s="37"/>
    </row>
    <row r="21" spans="2:18" s="1" customFormat="1" ht="7" customHeight="1" x14ac:dyDescent="0.15">
      <c r="B21" s="35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7"/>
    </row>
    <row r="22" spans="2:18" s="1" customFormat="1" ht="14.5" customHeight="1" x14ac:dyDescent="0.15">
      <c r="B22" s="35"/>
      <c r="C22" s="36"/>
      <c r="D22" s="30" t="s">
        <v>36</v>
      </c>
      <c r="E22" s="36"/>
      <c r="F22" s="36"/>
      <c r="G22" s="36"/>
      <c r="H22" s="36"/>
      <c r="I22" s="36"/>
      <c r="J22" s="36"/>
      <c r="K22" s="36"/>
      <c r="L22" s="36"/>
      <c r="M22" s="30" t="s">
        <v>24</v>
      </c>
      <c r="N22" s="36"/>
      <c r="O22" s="190" t="str">
        <f>IF('Rekapitulácia stavby'!AN19="","",'Rekapitulácia stavby'!AN19)</f>
        <v/>
      </c>
      <c r="P22" s="190"/>
      <c r="Q22" s="36"/>
      <c r="R22" s="37"/>
    </row>
    <row r="23" spans="2:18" s="1" customFormat="1" ht="18" customHeight="1" x14ac:dyDescent="0.15">
      <c r="B23" s="35"/>
      <c r="C23" s="36"/>
      <c r="D23" s="36"/>
      <c r="E23" s="28" t="str">
        <f>IF('Rekapitulácia stavby'!E20="","",'Rekapitulácia stavby'!E20)</f>
        <v xml:space="preserve"> </v>
      </c>
      <c r="F23" s="36"/>
      <c r="G23" s="36"/>
      <c r="H23" s="36"/>
      <c r="I23" s="36"/>
      <c r="J23" s="36"/>
      <c r="K23" s="36"/>
      <c r="L23" s="36"/>
      <c r="M23" s="30" t="s">
        <v>27</v>
      </c>
      <c r="N23" s="36"/>
      <c r="O23" s="190" t="str">
        <f>IF('Rekapitulácia stavby'!AN20="","",'Rekapitulácia stavby'!AN20)</f>
        <v/>
      </c>
      <c r="P23" s="190"/>
      <c r="Q23" s="36"/>
      <c r="R23" s="37"/>
    </row>
    <row r="24" spans="2:18" s="1" customFormat="1" ht="7" customHeight="1" x14ac:dyDescent="0.15">
      <c r="B24" s="35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4.5" customHeight="1" x14ac:dyDescent="0.15">
      <c r="B25" s="35"/>
      <c r="C25" s="36"/>
      <c r="D25" s="30" t="s">
        <v>38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7"/>
    </row>
    <row r="26" spans="2:18" s="1" customFormat="1" ht="16.5" customHeight="1" x14ac:dyDescent="0.15">
      <c r="B26" s="35"/>
      <c r="C26" s="36"/>
      <c r="D26" s="36"/>
      <c r="E26" s="195" t="s">
        <v>5</v>
      </c>
      <c r="F26" s="195"/>
      <c r="G26" s="195"/>
      <c r="H26" s="195"/>
      <c r="I26" s="195"/>
      <c r="J26" s="195"/>
      <c r="K26" s="195"/>
      <c r="L26" s="195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7"/>
    </row>
    <row r="28" spans="2:18" s="1" customFormat="1" ht="7" customHeight="1" x14ac:dyDescent="0.15">
      <c r="B28" s="35"/>
      <c r="C28" s="36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36"/>
      <c r="R28" s="37"/>
    </row>
    <row r="29" spans="2:18" s="1" customFormat="1" ht="14.5" customHeight="1" x14ac:dyDescent="0.15">
      <c r="B29" s="35"/>
      <c r="C29" s="36"/>
      <c r="D29" s="122" t="s">
        <v>133</v>
      </c>
      <c r="E29" s="36"/>
      <c r="F29" s="36"/>
      <c r="G29" s="36"/>
      <c r="H29" s="36"/>
      <c r="I29" s="36"/>
      <c r="J29" s="36"/>
      <c r="K29" s="36"/>
      <c r="L29" s="36"/>
      <c r="M29" s="196">
        <f>N90</f>
        <v>0</v>
      </c>
      <c r="N29" s="196"/>
      <c r="O29" s="196"/>
      <c r="P29" s="196"/>
      <c r="Q29" s="36"/>
      <c r="R29" s="37"/>
    </row>
    <row r="30" spans="2:18" s="1" customFormat="1" ht="14.5" customHeight="1" x14ac:dyDescent="0.15">
      <c r="B30" s="35"/>
      <c r="C30" s="36"/>
      <c r="D30" s="34" t="s">
        <v>117</v>
      </c>
      <c r="E30" s="36"/>
      <c r="F30" s="36"/>
      <c r="G30" s="36"/>
      <c r="H30" s="36"/>
      <c r="I30" s="36"/>
      <c r="J30" s="36"/>
      <c r="K30" s="36"/>
      <c r="L30" s="36"/>
      <c r="M30" s="196">
        <f>N96</f>
        <v>0</v>
      </c>
      <c r="N30" s="196"/>
      <c r="O30" s="196"/>
      <c r="P30" s="196"/>
      <c r="Q30" s="36"/>
      <c r="R30" s="37"/>
    </row>
    <row r="31" spans="2:18" s="1" customFormat="1" ht="7" customHeight="1" x14ac:dyDescent="0.15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7"/>
    </row>
    <row r="32" spans="2:18" s="1" customFormat="1" ht="25.25" customHeight="1" x14ac:dyDescent="0.15">
      <c r="B32" s="35"/>
      <c r="C32" s="36"/>
      <c r="D32" s="123" t="s">
        <v>41</v>
      </c>
      <c r="E32" s="36"/>
      <c r="F32" s="36"/>
      <c r="G32" s="36"/>
      <c r="H32" s="36"/>
      <c r="I32" s="36"/>
      <c r="J32" s="36"/>
      <c r="K32" s="36"/>
      <c r="L32" s="36"/>
      <c r="M32" s="240">
        <f>ROUND(M29+M30,2)</f>
        <v>0</v>
      </c>
      <c r="N32" s="235"/>
      <c r="O32" s="235"/>
      <c r="P32" s="235"/>
      <c r="Q32" s="36"/>
      <c r="R32" s="37"/>
    </row>
    <row r="33" spans="2:18" s="1" customFormat="1" ht="7" customHeight="1" x14ac:dyDescent="0.15">
      <c r="B33" s="35"/>
      <c r="C33" s="36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36"/>
      <c r="R33" s="37"/>
    </row>
    <row r="34" spans="2:18" s="1" customFormat="1" ht="14.5" customHeight="1" x14ac:dyDescent="0.15">
      <c r="B34" s="35"/>
      <c r="C34" s="36"/>
      <c r="D34" s="42" t="s">
        <v>42</v>
      </c>
      <c r="E34" s="42" t="s">
        <v>43</v>
      </c>
      <c r="F34" s="43">
        <v>0.2</v>
      </c>
      <c r="G34" s="124" t="s">
        <v>44</v>
      </c>
      <c r="H34" s="241">
        <f>ROUND((((SUM(BE96:BE103)+SUM(BE123:BE170))+SUM(BE172:BE174))),2)</f>
        <v>0</v>
      </c>
      <c r="I34" s="235"/>
      <c r="J34" s="235"/>
      <c r="K34" s="36"/>
      <c r="L34" s="36"/>
      <c r="M34" s="241">
        <f>ROUND(((ROUND((SUM(BE96:BE103)+SUM(BE123:BE170)), 2)*F34)+SUM(BE172:BE174)*F34),2)</f>
        <v>0</v>
      </c>
      <c r="N34" s="235"/>
      <c r="O34" s="235"/>
      <c r="P34" s="235"/>
      <c r="Q34" s="36"/>
      <c r="R34" s="37"/>
    </row>
    <row r="35" spans="2:18" s="1" customFormat="1" ht="14.5" customHeight="1" x14ac:dyDescent="0.15">
      <c r="B35" s="35"/>
      <c r="C35" s="36"/>
      <c r="D35" s="36"/>
      <c r="E35" s="42" t="s">
        <v>45</v>
      </c>
      <c r="F35" s="43">
        <v>0.2</v>
      </c>
      <c r="G35" s="124" t="s">
        <v>44</v>
      </c>
      <c r="H35" s="241">
        <f>ROUND((((SUM(BF96:BF103)+SUM(BF123:BF170))+SUM(BF172:BF174))),2)</f>
        <v>0</v>
      </c>
      <c r="I35" s="235"/>
      <c r="J35" s="235"/>
      <c r="K35" s="36"/>
      <c r="L35" s="36"/>
      <c r="M35" s="241">
        <f>ROUND(((ROUND((SUM(BF96:BF103)+SUM(BF123:BF170)), 2)*F35)+SUM(BF172:BF174)*F35),2)</f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46</v>
      </c>
      <c r="F36" s="43">
        <v>0.2</v>
      </c>
      <c r="G36" s="124" t="s">
        <v>44</v>
      </c>
      <c r="H36" s="241">
        <f>ROUND((((SUM(BG96:BG103)+SUM(BG123:BG170))+SUM(BG172:BG174))),2)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47</v>
      </c>
      <c r="F37" s="43">
        <v>0.2</v>
      </c>
      <c r="G37" s="124" t="s">
        <v>44</v>
      </c>
      <c r="H37" s="241">
        <f>ROUND((((SUM(BH96:BH103)+SUM(BH123:BH170))+SUM(BH172:BH174))),2)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14.5" hidden="1" customHeight="1" x14ac:dyDescent="0.15">
      <c r="B38" s="35"/>
      <c r="C38" s="36"/>
      <c r="D38" s="36"/>
      <c r="E38" s="42" t="s">
        <v>48</v>
      </c>
      <c r="F38" s="43">
        <v>0</v>
      </c>
      <c r="G38" s="124" t="s">
        <v>44</v>
      </c>
      <c r="H38" s="241">
        <f>ROUND((((SUM(BI96:BI103)+SUM(BI123:BI170))+SUM(BI172:BI174))),2)</f>
        <v>0</v>
      </c>
      <c r="I38" s="235"/>
      <c r="J38" s="235"/>
      <c r="K38" s="36"/>
      <c r="L38" s="36"/>
      <c r="M38" s="241">
        <v>0</v>
      </c>
      <c r="N38" s="235"/>
      <c r="O38" s="235"/>
      <c r="P38" s="235"/>
      <c r="Q38" s="36"/>
      <c r="R38" s="37"/>
    </row>
    <row r="39" spans="2:18" s="1" customFormat="1" ht="7" customHeight="1" x14ac:dyDescent="0.15">
      <c r="B39" s="35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</row>
    <row r="40" spans="2:18" s="1" customFormat="1" ht="25.25" customHeight="1" x14ac:dyDescent="0.15">
      <c r="B40" s="35"/>
      <c r="C40" s="120"/>
      <c r="D40" s="125" t="s">
        <v>49</v>
      </c>
      <c r="E40" s="75"/>
      <c r="F40" s="75"/>
      <c r="G40" s="126" t="s">
        <v>50</v>
      </c>
      <c r="H40" s="127" t="s">
        <v>51</v>
      </c>
      <c r="I40" s="75"/>
      <c r="J40" s="75"/>
      <c r="K40" s="75"/>
      <c r="L40" s="242">
        <f>SUM(M32:M38)</f>
        <v>0</v>
      </c>
      <c r="M40" s="242"/>
      <c r="N40" s="242"/>
      <c r="O40" s="242"/>
      <c r="P40" s="243"/>
      <c r="Q40" s="120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s="1" customFormat="1" ht="14.5" customHeight="1" x14ac:dyDescent="0.15">
      <c r="B42" s="35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ht="30" customHeight="1" x14ac:dyDescent="0.15">
      <c r="B80" s="23"/>
      <c r="C80" s="30" t="s">
        <v>131</v>
      </c>
      <c r="D80" s="26"/>
      <c r="E80" s="26"/>
      <c r="F80" s="233" t="s">
        <v>1278</v>
      </c>
      <c r="G80" s="191"/>
      <c r="H80" s="191"/>
      <c r="I80" s="191"/>
      <c r="J80" s="191"/>
      <c r="K80" s="191"/>
      <c r="L80" s="191"/>
      <c r="M80" s="191"/>
      <c r="N80" s="191"/>
      <c r="O80" s="191"/>
      <c r="P80" s="191"/>
      <c r="Q80" s="26"/>
      <c r="R80" s="24"/>
    </row>
    <row r="81" spans="2:47" s="1" customFormat="1" ht="37" customHeight="1" x14ac:dyDescent="0.15">
      <c r="B81" s="35"/>
      <c r="C81" s="69" t="s">
        <v>1279</v>
      </c>
      <c r="D81" s="36"/>
      <c r="E81" s="36"/>
      <c r="F81" s="231" t="str">
        <f>F9</f>
        <v>b) - Bleskozvod</v>
      </c>
      <c r="G81" s="235"/>
      <c r="H81" s="235"/>
      <c r="I81" s="235"/>
      <c r="J81" s="235"/>
      <c r="K81" s="235"/>
      <c r="L81" s="235"/>
      <c r="M81" s="235"/>
      <c r="N81" s="235"/>
      <c r="O81" s="235"/>
      <c r="P81" s="235"/>
      <c r="Q81" s="36"/>
      <c r="R81" s="37"/>
    </row>
    <row r="82" spans="2:47" s="1" customFormat="1" ht="7" customHeight="1" x14ac:dyDescent="0.15">
      <c r="B82" s="35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7"/>
    </row>
    <row r="83" spans="2:47" s="1" customFormat="1" ht="18" customHeight="1" x14ac:dyDescent="0.15">
      <c r="B83" s="35"/>
      <c r="C83" s="30" t="s">
        <v>20</v>
      </c>
      <c r="D83" s="36"/>
      <c r="E83" s="36"/>
      <c r="F83" s="28" t="str">
        <f>F11</f>
        <v>TERANY, 962 68, parc. č.: 1/5</v>
      </c>
      <c r="G83" s="36"/>
      <c r="H83" s="36"/>
      <c r="I83" s="36"/>
      <c r="J83" s="36"/>
      <c r="K83" s="30" t="s">
        <v>22</v>
      </c>
      <c r="L83" s="36"/>
      <c r="M83" s="237">
        <f>IF(O11="","",O11)</f>
        <v>0</v>
      </c>
      <c r="N83" s="237"/>
      <c r="O83" s="237"/>
      <c r="P83" s="237"/>
      <c r="Q83" s="36"/>
      <c r="R83" s="37"/>
    </row>
    <row r="84" spans="2:47" s="1" customFormat="1" ht="7" customHeight="1" x14ac:dyDescent="0.15">
      <c r="B84" s="35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7"/>
    </row>
    <row r="85" spans="2:47" s="1" customFormat="1" ht="12" x14ac:dyDescent="0.15">
      <c r="B85" s="35"/>
      <c r="C85" s="30" t="s">
        <v>23</v>
      </c>
      <c r="D85" s="36"/>
      <c r="E85" s="36"/>
      <c r="F85" s="28" t="str">
        <f>E14</f>
        <v>Obec Terany, Terany 116, PSČ: 962 68</v>
      </c>
      <c r="G85" s="36"/>
      <c r="H85" s="36"/>
      <c r="I85" s="36"/>
      <c r="J85" s="36"/>
      <c r="K85" s="30" t="s">
        <v>30</v>
      </c>
      <c r="L85" s="36"/>
      <c r="M85" s="190" t="str">
        <f>E20</f>
        <v>Cobra Bauart s.r.o. Športová 2/20, Balog nad Ipľom</v>
      </c>
      <c r="N85" s="190"/>
      <c r="O85" s="190"/>
      <c r="P85" s="190"/>
      <c r="Q85" s="190"/>
      <c r="R85" s="37"/>
    </row>
    <row r="86" spans="2:47" s="1" customFormat="1" ht="14.5" customHeight="1" x14ac:dyDescent="0.15">
      <c r="B86" s="35"/>
      <c r="C86" s="30" t="s">
        <v>28</v>
      </c>
      <c r="D86" s="36"/>
      <c r="E86" s="36"/>
      <c r="F86" s="28" t="str">
        <f>IF(E17="","",E17)</f>
        <v>Vyplň údaj</v>
      </c>
      <c r="G86" s="36"/>
      <c r="H86" s="36"/>
      <c r="I86" s="36"/>
      <c r="J86" s="36"/>
      <c r="K86" s="30" t="s">
        <v>36</v>
      </c>
      <c r="L86" s="36"/>
      <c r="M86" s="190" t="str">
        <f>E23</f>
        <v xml:space="preserve"> </v>
      </c>
      <c r="N86" s="190"/>
      <c r="O86" s="190"/>
      <c r="P86" s="190"/>
      <c r="Q86" s="190"/>
      <c r="R86" s="37"/>
    </row>
    <row r="87" spans="2:47" s="1" customFormat="1" ht="10.25" customHeight="1" x14ac:dyDescent="0.15">
      <c r="B87" s="35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7"/>
    </row>
    <row r="88" spans="2:47" s="1" customFormat="1" ht="29.25" customHeight="1" x14ac:dyDescent="0.15">
      <c r="B88" s="35"/>
      <c r="C88" s="244" t="s">
        <v>135</v>
      </c>
      <c r="D88" s="245"/>
      <c r="E88" s="245"/>
      <c r="F88" s="245"/>
      <c r="G88" s="245"/>
      <c r="H88" s="120"/>
      <c r="I88" s="120"/>
      <c r="J88" s="120"/>
      <c r="K88" s="120"/>
      <c r="L88" s="120"/>
      <c r="M88" s="120"/>
      <c r="N88" s="244" t="s">
        <v>136</v>
      </c>
      <c r="O88" s="245"/>
      <c r="P88" s="245"/>
      <c r="Q88" s="245"/>
      <c r="R88" s="37"/>
    </row>
    <row r="89" spans="2:47" s="1" customFormat="1" ht="10.25" customHeight="1" x14ac:dyDescent="0.15">
      <c r="B89" s="35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7"/>
    </row>
    <row r="90" spans="2:47" s="1" customFormat="1" ht="29.25" customHeight="1" x14ac:dyDescent="0.15">
      <c r="B90" s="35"/>
      <c r="C90" s="128" t="s">
        <v>137</v>
      </c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220">
        <f>N123</f>
        <v>0</v>
      </c>
      <c r="O90" s="246"/>
      <c r="P90" s="246"/>
      <c r="Q90" s="246"/>
      <c r="R90" s="37"/>
      <c r="AU90" s="19" t="s">
        <v>138</v>
      </c>
    </row>
    <row r="91" spans="2:47" s="7" customFormat="1" ht="25" customHeight="1" x14ac:dyDescent="0.15">
      <c r="B91" s="129"/>
      <c r="C91" s="130"/>
      <c r="D91" s="131" t="s">
        <v>1281</v>
      </c>
      <c r="E91" s="130"/>
      <c r="F91" s="130"/>
      <c r="G91" s="130"/>
      <c r="H91" s="130"/>
      <c r="I91" s="130"/>
      <c r="J91" s="130"/>
      <c r="K91" s="130"/>
      <c r="L91" s="130"/>
      <c r="M91" s="130"/>
      <c r="N91" s="247">
        <f>N124</f>
        <v>0</v>
      </c>
      <c r="O91" s="248"/>
      <c r="P91" s="248"/>
      <c r="Q91" s="248"/>
      <c r="R91" s="132"/>
    </row>
    <row r="92" spans="2:47" s="8" customFormat="1" ht="20" customHeight="1" x14ac:dyDescent="0.15">
      <c r="B92" s="133"/>
      <c r="C92" s="99"/>
      <c r="D92" s="110" t="s">
        <v>1468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N125</f>
        <v>0</v>
      </c>
      <c r="O92" s="223"/>
      <c r="P92" s="223"/>
      <c r="Q92" s="223"/>
      <c r="R92" s="134"/>
    </row>
    <row r="93" spans="2:47" s="8" customFormat="1" ht="14.75" customHeight="1" x14ac:dyDescent="0.15">
      <c r="B93" s="133"/>
      <c r="C93" s="99"/>
      <c r="D93" s="110" t="s">
        <v>1469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N166</f>
        <v>0</v>
      </c>
      <c r="O93" s="223"/>
      <c r="P93" s="223"/>
      <c r="Q93" s="223"/>
      <c r="R93" s="134"/>
    </row>
    <row r="94" spans="2:47" s="7" customFormat="1" ht="21.75" customHeight="1" x14ac:dyDescent="0.2">
      <c r="B94" s="129"/>
      <c r="C94" s="130"/>
      <c r="D94" s="131" t="s">
        <v>164</v>
      </c>
      <c r="E94" s="130"/>
      <c r="F94" s="130"/>
      <c r="G94" s="130"/>
      <c r="H94" s="130"/>
      <c r="I94" s="130"/>
      <c r="J94" s="130"/>
      <c r="K94" s="130"/>
      <c r="L94" s="130"/>
      <c r="M94" s="130"/>
      <c r="N94" s="249">
        <f>N171</f>
        <v>0</v>
      </c>
      <c r="O94" s="248"/>
      <c r="P94" s="248"/>
      <c r="Q94" s="248"/>
      <c r="R94" s="132"/>
    </row>
    <row r="95" spans="2:47" s="1" customFormat="1" ht="21.75" customHeight="1" x14ac:dyDescent="0.15">
      <c r="B95" s="35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7"/>
    </row>
    <row r="96" spans="2:47" s="1" customFormat="1" ht="29.25" customHeight="1" x14ac:dyDescent="0.15">
      <c r="B96" s="35"/>
      <c r="C96" s="128" t="s">
        <v>165</v>
      </c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246">
        <f>ROUND(N97+N98+N99+N100+N101+N102,2)</f>
        <v>0</v>
      </c>
      <c r="O96" s="250"/>
      <c r="P96" s="250"/>
      <c r="Q96" s="250"/>
      <c r="R96" s="37"/>
      <c r="T96" s="135"/>
      <c r="U96" s="136" t="s">
        <v>42</v>
      </c>
    </row>
    <row r="97" spans="2:65" s="1" customFormat="1" ht="18" customHeight="1" x14ac:dyDescent="0.15">
      <c r="B97" s="137"/>
      <c r="C97" s="138"/>
      <c r="D97" s="224" t="s">
        <v>166</v>
      </c>
      <c r="E97" s="251"/>
      <c r="F97" s="251"/>
      <c r="G97" s="251"/>
      <c r="H97" s="251"/>
      <c r="I97" s="138"/>
      <c r="J97" s="138"/>
      <c r="K97" s="138"/>
      <c r="L97" s="138"/>
      <c r="M97" s="138"/>
      <c r="N97" s="226">
        <f>ROUND(N90*T97,2)</f>
        <v>0</v>
      </c>
      <c r="O97" s="252"/>
      <c r="P97" s="252"/>
      <c r="Q97" s="252"/>
      <c r="R97" s="140"/>
      <c r="S97" s="141"/>
      <c r="T97" s="142"/>
      <c r="U97" s="143" t="s">
        <v>45</v>
      </c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1"/>
      <c r="AS97" s="141"/>
      <c r="AT97" s="141"/>
      <c r="AU97" s="141"/>
      <c r="AV97" s="141"/>
      <c r="AW97" s="141"/>
      <c r="AX97" s="141"/>
      <c r="AY97" s="144" t="s">
        <v>167</v>
      </c>
      <c r="AZ97" s="141"/>
      <c r="BA97" s="141"/>
      <c r="BB97" s="141"/>
      <c r="BC97" s="141"/>
      <c r="BD97" s="141"/>
      <c r="BE97" s="145">
        <f t="shared" ref="BE97:BE102" si="0">IF(U97="základná",N97,0)</f>
        <v>0</v>
      </c>
      <c r="BF97" s="145">
        <f t="shared" ref="BF97:BF102" si="1">IF(U97="znížená",N97,0)</f>
        <v>0</v>
      </c>
      <c r="BG97" s="145">
        <f t="shared" ref="BG97:BG102" si="2">IF(U97="zákl. prenesená",N97,0)</f>
        <v>0</v>
      </c>
      <c r="BH97" s="145">
        <f t="shared" ref="BH97:BH102" si="3">IF(U97="zníž. prenesená",N97,0)</f>
        <v>0</v>
      </c>
      <c r="BI97" s="145">
        <f t="shared" ref="BI97:BI102" si="4">IF(U97="nulová",N97,0)</f>
        <v>0</v>
      </c>
      <c r="BJ97" s="144" t="s">
        <v>90</v>
      </c>
      <c r="BK97" s="141"/>
      <c r="BL97" s="141"/>
      <c r="BM97" s="141"/>
    </row>
    <row r="98" spans="2:65" s="1" customFormat="1" ht="18" customHeight="1" x14ac:dyDescent="0.15">
      <c r="B98" s="137"/>
      <c r="C98" s="138"/>
      <c r="D98" s="224" t="s">
        <v>168</v>
      </c>
      <c r="E98" s="251"/>
      <c r="F98" s="251"/>
      <c r="G98" s="251"/>
      <c r="H98" s="251"/>
      <c r="I98" s="138"/>
      <c r="J98" s="138"/>
      <c r="K98" s="138"/>
      <c r="L98" s="138"/>
      <c r="M98" s="138"/>
      <c r="N98" s="226">
        <f>ROUND(N90*T98,2)</f>
        <v>0</v>
      </c>
      <c r="O98" s="252"/>
      <c r="P98" s="252"/>
      <c r="Q98" s="252"/>
      <c r="R98" s="140"/>
      <c r="S98" s="141"/>
      <c r="T98" s="142"/>
      <c r="U98" s="143" t="s">
        <v>45</v>
      </c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1"/>
      <c r="AY98" s="144" t="s">
        <v>167</v>
      </c>
      <c r="AZ98" s="141"/>
      <c r="BA98" s="141"/>
      <c r="BB98" s="141"/>
      <c r="BC98" s="141"/>
      <c r="BD98" s="141"/>
      <c r="BE98" s="145">
        <f t="shared" si="0"/>
        <v>0</v>
      </c>
      <c r="BF98" s="145">
        <f t="shared" si="1"/>
        <v>0</v>
      </c>
      <c r="BG98" s="145">
        <f t="shared" si="2"/>
        <v>0</v>
      </c>
      <c r="BH98" s="145">
        <f t="shared" si="3"/>
        <v>0</v>
      </c>
      <c r="BI98" s="145">
        <f t="shared" si="4"/>
        <v>0</v>
      </c>
      <c r="BJ98" s="144" t="s">
        <v>90</v>
      </c>
      <c r="BK98" s="141"/>
      <c r="BL98" s="141"/>
      <c r="BM98" s="141"/>
    </row>
    <row r="99" spans="2:65" s="1" customFormat="1" ht="18" customHeight="1" x14ac:dyDescent="0.15">
      <c r="B99" s="137"/>
      <c r="C99" s="138"/>
      <c r="D99" s="224" t="s">
        <v>169</v>
      </c>
      <c r="E99" s="251"/>
      <c r="F99" s="251"/>
      <c r="G99" s="251"/>
      <c r="H99" s="251"/>
      <c r="I99" s="138"/>
      <c r="J99" s="138"/>
      <c r="K99" s="138"/>
      <c r="L99" s="138"/>
      <c r="M99" s="138"/>
      <c r="N99" s="226">
        <f>ROUND(N90*T99,2)</f>
        <v>0</v>
      </c>
      <c r="O99" s="252"/>
      <c r="P99" s="252"/>
      <c r="Q99" s="252"/>
      <c r="R99" s="140"/>
      <c r="S99" s="141"/>
      <c r="T99" s="142"/>
      <c r="U99" s="143" t="s">
        <v>45</v>
      </c>
      <c r="V99" s="141"/>
      <c r="W99" s="141"/>
      <c r="X99" s="141"/>
      <c r="Y99" s="141"/>
      <c r="Z99" s="141"/>
      <c r="AA99" s="141"/>
      <c r="AB99" s="141"/>
      <c r="AC99" s="141"/>
      <c r="AD99" s="141"/>
      <c r="AE99" s="141"/>
      <c r="AF99" s="141"/>
      <c r="AG99" s="141"/>
      <c r="AH99" s="141"/>
      <c r="AI99" s="141"/>
      <c r="AJ99" s="141"/>
      <c r="AK99" s="141"/>
      <c r="AL99" s="141"/>
      <c r="AM99" s="141"/>
      <c r="AN99" s="141"/>
      <c r="AO99" s="141"/>
      <c r="AP99" s="141"/>
      <c r="AQ99" s="141"/>
      <c r="AR99" s="141"/>
      <c r="AS99" s="141"/>
      <c r="AT99" s="141"/>
      <c r="AU99" s="141"/>
      <c r="AV99" s="141"/>
      <c r="AW99" s="141"/>
      <c r="AX99" s="141"/>
      <c r="AY99" s="144" t="s">
        <v>167</v>
      </c>
      <c r="AZ99" s="141"/>
      <c r="BA99" s="141"/>
      <c r="BB99" s="141"/>
      <c r="BC99" s="141"/>
      <c r="BD99" s="141"/>
      <c r="BE99" s="145">
        <f t="shared" si="0"/>
        <v>0</v>
      </c>
      <c r="BF99" s="145">
        <f t="shared" si="1"/>
        <v>0</v>
      </c>
      <c r="BG99" s="145">
        <f t="shared" si="2"/>
        <v>0</v>
      </c>
      <c r="BH99" s="145">
        <f t="shared" si="3"/>
        <v>0</v>
      </c>
      <c r="BI99" s="145">
        <f t="shared" si="4"/>
        <v>0</v>
      </c>
      <c r="BJ99" s="144" t="s">
        <v>90</v>
      </c>
      <c r="BK99" s="141"/>
      <c r="BL99" s="141"/>
      <c r="BM99" s="141"/>
    </row>
    <row r="100" spans="2:65" s="1" customFormat="1" ht="18" customHeight="1" x14ac:dyDescent="0.15">
      <c r="B100" s="137"/>
      <c r="C100" s="138"/>
      <c r="D100" s="224" t="s">
        <v>170</v>
      </c>
      <c r="E100" s="251"/>
      <c r="F100" s="251"/>
      <c r="G100" s="251"/>
      <c r="H100" s="251"/>
      <c r="I100" s="138"/>
      <c r="J100" s="138"/>
      <c r="K100" s="138"/>
      <c r="L100" s="138"/>
      <c r="M100" s="138"/>
      <c r="N100" s="226">
        <f>ROUND(N90*T100,2)</f>
        <v>0</v>
      </c>
      <c r="O100" s="252"/>
      <c r="P100" s="252"/>
      <c r="Q100" s="252"/>
      <c r="R100" s="140"/>
      <c r="S100" s="141"/>
      <c r="T100" s="142"/>
      <c r="U100" s="143" t="s">
        <v>45</v>
      </c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1"/>
      <c r="AY100" s="144" t="s">
        <v>167</v>
      </c>
      <c r="AZ100" s="141"/>
      <c r="BA100" s="141"/>
      <c r="BB100" s="141"/>
      <c r="BC100" s="141"/>
      <c r="BD100" s="141"/>
      <c r="BE100" s="145">
        <f t="shared" si="0"/>
        <v>0</v>
      </c>
      <c r="BF100" s="145">
        <f t="shared" si="1"/>
        <v>0</v>
      </c>
      <c r="BG100" s="145">
        <f t="shared" si="2"/>
        <v>0</v>
      </c>
      <c r="BH100" s="145">
        <f t="shared" si="3"/>
        <v>0</v>
      </c>
      <c r="BI100" s="145">
        <f t="shared" si="4"/>
        <v>0</v>
      </c>
      <c r="BJ100" s="144" t="s">
        <v>90</v>
      </c>
      <c r="BK100" s="141"/>
      <c r="BL100" s="141"/>
      <c r="BM100" s="141"/>
    </row>
    <row r="101" spans="2:65" s="1" customFormat="1" ht="18" customHeight="1" x14ac:dyDescent="0.15">
      <c r="B101" s="137"/>
      <c r="C101" s="138"/>
      <c r="D101" s="224" t="s">
        <v>171</v>
      </c>
      <c r="E101" s="251"/>
      <c r="F101" s="251"/>
      <c r="G101" s="251"/>
      <c r="H101" s="251"/>
      <c r="I101" s="138"/>
      <c r="J101" s="138"/>
      <c r="K101" s="138"/>
      <c r="L101" s="138"/>
      <c r="M101" s="138"/>
      <c r="N101" s="226">
        <f>ROUND(N90*T101,2)</f>
        <v>0</v>
      </c>
      <c r="O101" s="252"/>
      <c r="P101" s="252"/>
      <c r="Q101" s="252"/>
      <c r="R101" s="140"/>
      <c r="S101" s="141"/>
      <c r="T101" s="142"/>
      <c r="U101" s="143" t="s">
        <v>45</v>
      </c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1"/>
      <c r="AY101" s="144" t="s">
        <v>167</v>
      </c>
      <c r="AZ101" s="141"/>
      <c r="BA101" s="141"/>
      <c r="BB101" s="141"/>
      <c r="BC101" s="141"/>
      <c r="BD101" s="141"/>
      <c r="BE101" s="145">
        <f t="shared" si="0"/>
        <v>0</v>
      </c>
      <c r="BF101" s="145">
        <f t="shared" si="1"/>
        <v>0</v>
      </c>
      <c r="BG101" s="145">
        <f t="shared" si="2"/>
        <v>0</v>
      </c>
      <c r="BH101" s="145">
        <f t="shared" si="3"/>
        <v>0</v>
      </c>
      <c r="BI101" s="145">
        <f t="shared" si="4"/>
        <v>0</v>
      </c>
      <c r="BJ101" s="144" t="s">
        <v>90</v>
      </c>
      <c r="BK101" s="141"/>
      <c r="BL101" s="141"/>
      <c r="BM101" s="141"/>
    </row>
    <row r="102" spans="2:65" s="1" customFormat="1" ht="18" customHeight="1" x14ac:dyDescent="0.15">
      <c r="B102" s="137"/>
      <c r="C102" s="138"/>
      <c r="D102" s="139" t="s">
        <v>172</v>
      </c>
      <c r="E102" s="138"/>
      <c r="F102" s="138"/>
      <c r="G102" s="138"/>
      <c r="H102" s="138"/>
      <c r="I102" s="138"/>
      <c r="J102" s="138"/>
      <c r="K102" s="138"/>
      <c r="L102" s="138"/>
      <c r="M102" s="138"/>
      <c r="N102" s="226">
        <f>ROUND(N90*T102,2)</f>
        <v>0</v>
      </c>
      <c r="O102" s="252"/>
      <c r="P102" s="252"/>
      <c r="Q102" s="252"/>
      <c r="R102" s="140"/>
      <c r="S102" s="141"/>
      <c r="T102" s="146"/>
      <c r="U102" s="147" t="s">
        <v>45</v>
      </c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1"/>
      <c r="AV102" s="141"/>
      <c r="AW102" s="141"/>
      <c r="AX102" s="141"/>
      <c r="AY102" s="144" t="s">
        <v>173</v>
      </c>
      <c r="AZ102" s="141"/>
      <c r="BA102" s="141"/>
      <c r="BB102" s="141"/>
      <c r="BC102" s="141"/>
      <c r="BD102" s="141"/>
      <c r="BE102" s="145">
        <f t="shared" si="0"/>
        <v>0</v>
      </c>
      <c r="BF102" s="145">
        <f t="shared" si="1"/>
        <v>0</v>
      </c>
      <c r="BG102" s="145">
        <f t="shared" si="2"/>
        <v>0</v>
      </c>
      <c r="BH102" s="145">
        <f t="shared" si="3"/>
        <v>0</v>
      </c>
      <c r="BI102" s="145">
        <f t="shared" si="4"/>
        <v>0</v>
      </c>
      <c r="BJ102" s="144" t="s">
        <v>90</v>
      </c>
      <c r="BK102" s="141"/>
      <c r="BL102" s="141"/>
      <c r="BM102" s="141"/>
    </row>
    <row r="103" spans="2:65" s="1" customFormat="1" x14ac:dyDescent="0.15">
      <c r="B103" s="35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7"/>
    </row>
    <row r="104" spans="2:65" s="1" customFormat="1" ht="29.25" customHeight="1" x14ac:dyDescent="0.15">
      <c r="B104" s="35"/>
      <c r="C104" s="119" t="s">
        <v>122</v>
      </c>
      <c r="D104" s="120"/>
      <c r="E104" s="120"/>
      <c r="F104" s="120"/>
      <c r="G104" s="120"/>
      <c r="H104" s="120"/>
      <c r="I104" s="120"/>
      <c r="J104" s="120"/>
      <c r="K104" s="120"/>
      <c r="L104" s="227">
        <f>ROUND(SUM(N90+N96),2)</f>
        <v>0</v>
      </c>
      <c r="M104" s="227"/>
      <c r="N104" s="227"/>
      <c r="O104" s="227"/>
      <c r="P104" s="227"/>
      <c r="Q104" s="227"/>
      <c r="R104" s="37"/>
    </row>
    <row r="105" spans="2:65" s="1" customFormat="1" ht="7" customHeight="1" x14ac:dyDescent="0.15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1"/>
    </row>
    <row r="109" spans="2:65" s="1" customFormat="1" ht="7" customHeight="1" x14ac:dyDescent="0.15">
      <c r="B109" s="62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4"/>
    </row>
    <row r="110" spans="2:65" s="1" customFormat="1" ht="37" customHeight="1" x14ac:dyDescent="0.15">
      <c r="B110" s="35"/>
      <c r="C110" s="186" t="s">
        <v>174</v>
      </c>
      <c r="D110" s="235"/>
      <c r="E110" s="235"/>
      <c r="F110" s="235"/>
      <c r="G110" s="235"/>
      <c r="H110" s="235"/>
      <c r="I110" s="235"/>
      <c r="J110" s="235"/>
      <c r="K110" s="235"/>
      <c r="L110" s="235"/>
      <c r="M110" s="235"/>
      <c r="N110" s="235"/>
      <c r="O110" s="235"/>
      <c r="P110" s="235"/>
      <c r="Q110" s="235"/>
      <c r="R110" s="37"/>
    </row>
    <row r="111" spans="2:65" s="1" customFormat="1" ht="7" customHeight="1" x14ac:dyDescent="0.15">
      <c r="B111" s="35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7"/>
    </row>
    <row r="112" spans="2:65" s="1" customFormat="1" ht="30" customHeight="1" x14ac:dyDescent="0.15">
      <c r="B112" s="35"/>
      <c r="C112" s="30" t="s">
        <v>17</v>
      </c>
      <c r="D112" s="36"/>
      <c r="E112" s="36"/>
      <c r="F112" s="233" t="str">
        <f>F6</f>
        <v>PRESTAVBA BUDOVY NA KOMUNITNÉ CENTRUM - OBEC TERANY</v>
      </c>
      <c r="G112" s="234"/>
      <c r="H112" s="234"/>
      <c r="I112" s="234"/>
      <c r="J112" s="234"/>
      <c r="K112" s="234"/>
      <c r="L112" s="234"/>
      <c r="M112" s="234"/>
      <c r="N112" s="234"/>
      <c r="O112" s="234"/>
      <c r="P112" s="234"/>
      <c r="Q112" s="36"/>
      <c r="R112" s="37"/>
    </row>
    <row r="113" spans="2:65" ht="30" customHeight="1" x14ac:dyDescent="0.15">
      <c r="B113" s="23"/>
      <c r="C113" s="30" t="s">
        <v>129</v>
      </c>
      <c r="D113" s="26"/>
      <c r="E113" s="26"/>
      <c r="F113" s="233" t="s">
        <v>130</v>
      </c>
      <c r="G113" s="191"/>
      <c r="H113" s="191"/>
      <c r="I113" s="191"/>
      <c r="J113" s="191"/>
      <c r="K113" s="191"/>
      <c r="L113" s="191"/>
      <c r="M113" s="191"/>
      <c r="N113" s="191"/>
      <c r="O113" s="191"/>
      <c r="P113" s="191"/>
      <c r="Q113" s="26"/>
      <c r="R113" s="24"/>
    </row>
    <row r="114" spans="2:65" ht="30" customHeight="1" x14ac:dyDescent="0.15">
      <c r="B114" s="23"/>
      <c r="C114" s="30" t="s">
        <v>131</v>
      </c>
      <c r="D114" s="26"/>
      <c r="E114" s="26"/>
      <c r="F114" s="233" t="s">
        <v>1278</v>
      </c>
      <c r="G114" s="191"/>
      <c r="H114" s="191"/>
      <c r="I114" s="191"/>
      <c r="J114" s="191"/>
      <c r="K114" s="191"/>
      <c r="L114" s="191"/>
      <c r="M114" s="191"/>
      <c r="N114" s="191"/>
      <c r="O114" s="191"/>
      <c r="P114" s="191"/>
      <c r="Q114" s="26"/>
      <c r="R114" s="24"/>
    </row>
    <row r="115" spans="2:65" s="1" customFormat="1" ht="37" customHeight="1" x14ac:dyDescent="0.15">
      <c r="B115" s="35"/>
      <c r="C115" s="69" t="s">
        <v>1279</v>
      </c>
      <c r="D115" s="36"/>
      <c r="E115" s="36"/>
      <c r="F115" s="231" t="str">
        <f>F9</f>
        <v>b) - Bleskozvod</v>
      </c>
      <c r="G115" s="235"/>
      <c r="H115" s="235"/>
      <c r="I115" s="235"/>
      <c r="J115" s="235"/>
      <c r="K115" s="235"/>
      <c r="L115" s="235"/>
      <c r="M115" s="235"/>
      <c r="N115" s="235"/>
      <c r="O115" s="235"/>
      <c r="P115" s="235"/>
      <c r="Q115" s="36"/>
      <c r="R115" s="37"/>
    </row>
    <row r="116" spans="2:65" s="1" customFormat="1" ht="7" customHeight="1" x14ac:dyDescent="0.15">
      <c r="B116" s="35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7"/>
    </row>
    <row r="117" spans="2:65" s="1" customFormat="1" ht="18" customHeight="1" x14ac:dyDescent="0.15">
      <c r="B117" s="35"/>
      <c r="C117" s="30" t="s">
        <v>20</v>
      </c>
      <c r="D117" s="36"/>
      <c r="E117" s="36"/>
      <c r="F117" s="28" t="str">
        <f>F11</f>
        <v>TERANY, 962 68, parc. č.: 1/5</v>
      </c>
      <c r="G117" s="36"/>
      <c r="H117" s="36"/>
      <c r="I117" s="36"/>
      <c r="J117" s="36"/>
      <c r="K117" s="30" t="s">
        <v>22</v>
      </c>
      <c r="L117" s="36"/>
      <c r="M117" s="237">
        <f>IF(O11="","",O11)</f>
        <v>0</v>
      </c>
      <c r="N117" s="237"/>
      <c r="O117" s="237"/>
      <c r="P117" s="237"/>
      <c r="Q117" s="36"/>
      <c r="R117" s="37"/>
    </row>
    <row r="118" spans="2:65" s="1" customFormat="1" ht="7" customHeight="1" x14ac:dyDescent="0.15">
      <c r="B118" s="35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7"/>
    </row>
    <row r="119" spans="2:65" s="1" customFormat="1" ht="12" x14ac:dyDescent="0.15">
      <c r="B119" s="35"/>
      <c r="C119" s="30" t="s">
        <v>23</v>
      </c>
      <c r="D119" s="36"/>
      <c r="E119" s="36"/>
      <c r="F119" s="28" t="str">
        <f>E14</f>
        <v>Obec Terany, Terany 116, PSČ: 962 68</v>
      </c>
      <c r="G119" s="36"/>
      <c r="H119" s="36"/>
      <c r="I119" s="36"/>
      <c r="J119" s="36"/>
      <c r="K119" s="30" t="s">
        <v>30</v>
      </c>
      <c r="L119" s="36"/>
      <c r="M119" s="190" t="str">
        <f>E20</f>
        <v>Cobra Bauart s.r.o. Športová 2/20, Balog nad Ipľom</v>
      </c>
      <c r="N119" s="190"/>
      <c r="O119" s="190"/>
      <c r="P119" s="190"/>
      <c r="Q119" s="190"/>
      <c r="R119" s="37"/>
    </row>
    <row r="120" spans="2:65" s="1" customFormat="1" ht="14.5" customHeight="1" x14ac:dyDescent="0.15">
      <c r="B120" s="35"/>
      <c r="C120" s="30" t="s">
        <v>28</v>
      </c>
      <c r="D120" s="36"/>
      <c r="E120" s="36"/>
      <c r="F120" s="28" t="str">
        <f>IF(E17="","",E17)</f>
        <v>Vyplň údaj</v>
      </c>
      <c r="G120" s="36"/>
      <c r="H120" s="36"/>
      <c r="I120" s="36"/>
      <c r="J120" s="36"/>
      <c r="K120" s="30" t="s">
        <v>36</v>
      </c>
      <c r="L120" s="36"/>
      <c r="M120" s="190" t="str">
        <f>E23</f>
        <v xml:space="preserve"> </v>
      </c>
      <c r="N120" s="190"/>
      <c r="O120" s="190"/>
      <c r="P120" s="190"/>
      <c r="Q120" s="190"/>
      <c r="R120" s="37"/>
    </row>
    <row r="121" spans="2:65" s="1" customFormat="1" ht="10.25" customHeight="1" x14ac:dyDescent="0.15">
      <c r="B121" s="35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7"/>
    </row>
    <row r="122" spans="2:65" s="9" customFormat="1" ht="29.25" customHeight="1" x14ac:dyDescent="0.15">
      <c r="B122" s="148"/>
      <c r="C122" s="149" t="s">
        <v>175</v>
      </c>
      <c r="D122" s="150" t="s">
        <v>176</v>
      </c>
      <c r="E122" s="150" t="s">
        <v>60</v>
      </c>
      <c r="F122" s="253" t="s">
        <v>177</v>
      </c>
      <c r="G122" s="253"/>
      <c r="H122" s="253"/>
      <c r="I122" s="253"/>
      <c r="J122" s="150" t="s">
        <v>178</v>
      </c>
      <c r="K122" s="150" t="s">
        <v>179</v>
      </c>
      <c r="L122" s="253" t="s">
        <v>180</v>
      </c>
      <c r="M122" s="253"/>
      <c r="N122" s="253" t="s">
        <v>136</v>
      </c>
      <c r="O122" s="253"/>
      <c r="P122" s="253"/>
      <c r="Q122" s="254"/>
      <c r="R122" s="151"/>
      <c r="T122" s="76" t="s">
        <v>181</v>
      </c>
      <c r="U122" s="77" t="s">
        <v>42</v>
      </c>
      <c r="V122" s="77" t="s">
        <v>182</v>
      </c>
      <c r="W122" s="77" t="s">
        <v>183</v>
      </c>
      <c r="X122" s="77" t="s">
        <v>184</v>
      </c>
      <c r="Y122" s="77" t="s">
        <v>185</v>
      </c>
      <c r="Z122" s="77" t="s">
        <v>186</v>
      </c>
      <c r="AA122" s="78" t="s">
        <v>187</v>
      </c>
    </row>
    <row r="123" spans="2:65" s="1" customFormat="1" ht="29.25" customHeight="1" x14ac:dyDescent="0.2">
      <c r="B123" s="35"/>
      <c r="C123" s="80" t="s">
        <v>133</v>
      </c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272">
        <f>BK123</f>
        <v>0</v>
      </c>
      <c r="O123" s="273"/>
      <c r="P123" s="273"/>
      <c r="Q123" s="273"/>
      <c r="R123" s="37"/>
      <c r="T123" s="79"/>
      <c r="U123" s="51"/>
      <c r="V123" s="51"/>
      <c r="W123" s="152">
        <f>W124+W171</f>
        <v>0</v>
      </c>
      <c r="X123" s="51"/>
      <c r="Y123" s="152">
        <f>Y124+Y171</f>
        <v>0.12845800000000002</v>
      </c>
      <c r="Z123" s="51"/>
      <c r="AA123" s="153">
        <f>AA124+AA171</f>
        <v>0</v>
      </c>
      <c r="AT123" s="19" t="s">
        <v>77</v>
      </c>
      <c r="AU123" s="19" t="s">
        <v>138</v>
      </c>
      <c r="BK123" s="154">
        <f>BK124+BK171</f>
        <v>0</v>
      </c>
    </row>
    <row r="124" spans="2:65" s="10" customFormat="1" ht="37.25" customHeight="1" x14ac:dyDescent="0.2">
      <c r="B124" s="155"/>
      <c r="C124" s="156"/>
      <c r="D124" s="157" t="s">
        <v>1281</v>
      </c>
      <c r="E124" s="157"/>
      <c r="F124" s="157"/>
      <c r="G124" s="157"/>
      <c r="H124" s="157"/>
      <c r="I124" s="157"/>
      <c r="J124" s="157"/>
      <c r="K124" s="157"/>
      <c r="L124" s="157"/>
      <c r="M124" s="157"/>
      <c r="N124" s="249">
        <f>BK124</f>
        <v>0</v>
      </c>
      <c r="O124" s="274"/>
      <c r="P124" s="274"/>
      <c r="Q124" s="274"/>
      <c r="R124" s="158"/>
      <c r="T124" s="159"/>
      <c r="U124" s="156"/>
      <c r="V124" s="156"/>
      <c r="W124" s="160">
        <f>W125</f>
        <v>0</v>
      </c>
      <c r="X124" s="156"/>
      <c r="Y124" s="160">
        <f>Y125</f>
        <v>0.12845800000000002</v>
      </c>
      <c r="Z124" s="156"/>
      <c r="AA124" s="161">
        <f>AA125</f>
        <v>0</v>
      </c>
      <c r="AR124" s="162" t="s">
        <v>106</v>
      </c>
      <c r="AT124" s="163" t="s">
        <v>77</v>
      </c>
      <c r="AU124" s="163" t="s">
        <v>78</v>
      </c>
      <c r="AY124" s="162" t="s">
        <v>188</v>
      </c>
      <c r="BK124" s="164">
        <f>BK125</f>
        <v>0</v>
      </c>
    </row>
    <row r="125" spans="2:65" s="10" customFormat="1" ht="20" customHeight="1" x14ac:dyDescent="0.15">
      <c r="B125" s="155"/>
      <c r="C125" s="156"/>
      <c r="D125" s="165" t="s">
        <v>1468</v>
      </c>
      <c r="E125" s="165"/>
      <c r="F125" s="165"/>
      <c r="G125" s="165"/>
      <c r="H125" s="165"/>
      <c r="I125" s="165"/>
      <c r="J125" s="165"/>
      <c r="K125" s="165"/>
      <c r="L125" s="165"/>
      <c r="M125" s="165"/>
      <c r="N125" s="263">
        <f>BK125</f>
        <v>0</v>
      </c>
      <c r="O125" s="264"/>
      <c r="P125" s="264"/>
      <c r="Q125" s="264"/>
      <c r="R125" s="158"/>
      <c r="T125" s="159"/>
      <c r="U125" s="156"/>
      <c r="V125" s="156"/>
      <c r="W125" s="160">
        <f>W126+SUM(W127:W166)</f>
        <v>0</v>
      </c>
      <c r="X125" s="156"/>
      <c r="Y125" s="160">
        <f>Y126+SUM(Y127:Y166)</f>
        <v>0.12845800000000002</v>
      </c>
      <c r="Z125" s="156"/>
      <c r="AA125" s="161">
        <f>AA126+SUM(AA127:AA166)</f>
        <v>0</v>
      </c>
      <c r="AR125" s="162" t="s">
        <v>106</v>
      </c>
      <c r="AT125" s="163" t="s">
        <v>77</v>
      </c>
      <c r="AU125" s="163" t="s">
        <v>85</v>
      </c>
      <c r="AY125" s="162" t="s">
        <v>188</v>
      </c>
      <c r="BK125" s="164">
        <f>BK126+SUM(BK127:BK166)</f>
        <v>0</v>
      </c>
    </row>
    <row r="126" spans="2:65" s="1" customFormat="1" ht="16.5" customHeight="1" x14ac:dyDescent="0.15">
      <c r="B126" s="137"/>
      <c r="C126" s="166" t="s">
        <v>85</v>
      </c>
      <c r="D126" s="166" t="s">
        <v>189</v>
      </c>
      <c r="E126" s="167" t="s">
        <v>1470</v>
      </c>
      <c r="F126" s="255" t="s">
        <v>1471</v>
      </c>
      <c r="G126" s="255"/>
      <c r="H126" s="255"/>
      <c r="I126" s="255"/>
      <c r="J126" s="168" t="s">
        <v>210</v>
      </c>
      <c r="K126" s="169">
        <v>1</v>
      </c>
      <c r="L126" s="256">
        <v>0</v>
      </c>
      <c r="M126" s="256"/>
      <c r="N126" s="257">
        <f t="shared" ref="N126:N165" si="5">ROUND(L126*K126,3)</f>
        <v>0</v>
      </c>
      <c r="O126" s="257"/>
      <c r="P126" s="257"/>
      <c r="Q126" s="257"/>
      <c r="R126" s="140"/>
      <c r="T126" s="171" t="s">
        <v>5</v>
      </c>
      <c r="U126" s="44" t="s">
        <v>45</v>
      </c>
      <c r="V126" s="36"/>
      <c r="W126" s="172">
        <f t="shared" ref="W126:W165" si="6">V126*K126</f>
        <v>0</v>
      </c>
      <c r="X126" s="172">
        <v>0</v>
      </c>
      <c r="Y126" s="172">
        <f t="shared" ref="Y126:Y165" si="7">X126*K126</f>
        <v>0</v>
      </c>
      <c r="Z126" s="172">
        <v>0</v>
      </c>
      <c r="AA126" s="173">
        <f t="shared" ref="AA126:AA165" si="8">Z126*K126</f>
        <v>0</v>
      </c>
      <c r="AR126" s="19" t="s">
        <v>430</v>
      </c>
      <c r="AT126" s="19" t="s">
        <v>189</v>
      </c>
      <c r="AU126" s="19" t="s">
        <v>90</v>
      </c>
      <c r="AY126" s="19" t="s">
        <v>188</v>
      </c>
      <c r="BE126" s="114">
        <f t="shared" ref="BE126:BE165" si="9">IF(U126="základná",N126,0)</f>
        <v>0</v>
      </c>
      <c r="BF126" s="114">
        <f t="shared" ref="BF126:BF165" si="10">IF(U126="znížená",N126,0)</f>
        <v>0</v>
      </c>
      <c r="BG126" s="114">
        <f t="shared" ref="BG126:BG165" si="11">IF(U126="zákl. prenesená",N126,0)</f>
        <v>0</v>
      </c>
      <c r="BH126" s="114">
        <f t="shared" ref="BH126:BH165" si="12">IF(U126="zníž. prenesená",N126,0)</f>
        <v>0</v>
      </c>
      <c r="BI126" s="114">
        <f t="shared" ref="BI126:BI165" si="13">IF(U126="nulová",N126,0)</f>
        <v>0</v>
      </c>
      <c r="BJ126" s="19" t="s">
        <v>90</v>
      </c>
      <c r="BK126" s="174">
        <f t="shared" ref="BK126:BK165" si="14">ROUND(L126*K126,3)</f>
        <v>0</v>
      </c>
      <c r="BL126" s="19" t="s">
        <v>430</v>
      </c>
      <c r="BM126" s="19" t="s">
        <v>1472</v>
      </c>
    </row>
    <row r="127" spans="2:65" s="1" customFormat="1" ht="25.5" customHeight="1" x14ac:dyDescent="0.15">
      <c r="B127" s="137"/>
      <c r="C127" s="175" t="s">
        <v>90</v>
      </c>
      <c r="D127" s="175" t="s">
        <v>213</v>
      </c>
      <c r="E127" s="176" t="s">
        <v>1473</v>
      </c>
      <c r="F127" s="258" t="s">
        <v>1474</v>
      </c>
      <c r="G127" s="258"/>
      <c r="H127" s="258"/>
      <c r="I127" s="258"/>
      <c r="J127" s="177" t="s">
        <v>210</v>
      </c>
      <c r="K127" s="178">
        <v>1</v>
      </c>
      <c r="L127" s="259">
        <v>0</v>
      </c>
      <c r="M127" s="259"/>
      <c r="N127" s="260">
        <f t="shared" si="5"/>
        <v>0</v>
      </c>
      <c r="O127" s="257"/>
      <c r="P127" s="257"/>
      <c r="Q127" s="257"/>
      <c r="R127" s="140"/>
      <c r="T127" s="171" t="s">
        <v>5</v>
      </c>
      <c r="U127" s="44" t="s">
        <v>45</v>
      </c>
      <c r="V127" s="36"/>
      <c r="W127" s="172">
        <f t="shared" si="6"/>
        <v>0</v>
      </c>
      <c r="X127" s="172">
        <v>2.2000000000000001E-4</v>
      </c>
      <c r="Y127" s="172">
        <f t="shared" si="7"/>
        <v>2.2000000000000001E-4</v>
      </c>
      <c r="Z127" s="172">
        <v>0</v>
      </c>
      <c r="AA127" s="173">
        <f t="shared" si="8"/>
        <v>0</v>
      </c>
      <c r="AR127" s="19" t="s">
        <v>1295</v>
      </c>
      <c r="AT127" s="19" t="s">
        <v>213</v>
      </c>
      <c r="AU127" s="19" t="s">
        <v>90</v>
      </c>
      <c r="AY127" s="19" t="s">
        <v>188</v>
      </c>
      <c r="BE127" s="114">
        <f t="shared" si="9"/>
        <v>0</v>
      </c>
      <c r="BF127" s="114">
        <f t="shared" si="10"/>
        <v>0</v>
      </c>
      <c r="BG127" s="114">
        <f t="shared" si="11"/>
        <v>0</v>
      </c>
      <c r="BH127" s="114">
        <f t="shared" si="12"/>
        <v>0</v>
      </c>
      <c r="BI127" s="114">
        <f t="shared" si="13"/>
        <v>0</v>
      </c>
      <c r="BJ127" s="19" t="s">
        <v>90</v>
      </c>
      <c r="BK127" s="174">
        <f t="shared" si="14"/>
        <v>0</v>
      </c>
      <c r="BL127" s="19" t="s">
        <v>430</v>
      </c>
      <c r="BM127" s="19" t="s">
        <v>1475</v>
      </c>
    </row>
    <row r="128" spans="2:65" s="1" customFormat="1" ht="16.5" customHeight="1" x14ac:dyDescent="0.15">
      <c r="B128" s="137"/>
      <c r="C128" s="166" t="s">
        <v>106</v>
      </c>
      <c r="D128" s="166" t="s">
        <v>189</v>
      </c>
      <c r="E128" s="167" t="s">
        <v>1476</v>
      </c>
      <c r="F128" s="255" t="s">
        <v>1477</v>
      </c>
      <c r="G128" s="255"/>
      <c r="H128" s="255"/>
      <c r="I128" s="255"/>
      <c r="J128" s="168" t="s">
        <v>210</v>
      </c>
      <c r="K128" s="169">
        <v>4</v>
      </c>
      <c r="L128" s="256">
        <v>0</v>
      </c>
      <c r="M128" s="256"/>
      <c r="N128" s="257">
        <f t="shared" si="5"/>
        <v>0</v>
      </c>
      <c r="O128" s="257"/>
      <c r="P128" s="257"/>
      <c r="Q128" s="257"/>
      <c r="R128" s="140"/>
      <c r="T128" s="171" t="s">
        <v>5</v>
      </c>
      <c r="U128" s="44" t="s">
        <v>45</v>
      </c>
      <c r="V128" s="36"/>
      <c r="W128" s="172">
        <f t="shared" si="6"/>
        <v>0</v>
      </c>
      <c r="X128" s="172">
        <v>0</v>
      </c>
      <c r="Y128" s="172">
        <f t="shared" si="7"/>
        <v>0</v>
      </c>
      <c r="Z128" s="172">
        <v>0</v>
      </c>
      <c r="AA128" s="173">
        <f t="shared" si="8"/>
        <v>0</v>
      </c>
      <c r="AR128" s="19" t="s">
        <v>430</v>
      </c>
      <c r="AT128" s="19" t="s">
        <v>189</v>
      </c>
      <c r="AU128" s="19" t="s">
        <v>90</v>
      </c>
      <c r="AY128" s="19" t="s">
        <v>188</v>
      </c>
      <c r="BE128" s="114">
        <f t="shared" si="9"/>
        <v>0</v>
      </c>
      <c r="BF128" s="114">
        <f t="shared" si="10"/>
        <v>0</v>
      </c>
      <c r="BG128" s="114">
        <f t="shared" si="11"/>
        <v>0</v>
      </c>
      <c r="BH128" s="114">
        <f t="shared" si="12"/>
        <v>0</v>
      </c>
      <c r="BI128" s="114">
        <f t="shared" si="13"/>
        <v>0</v>
      </c>
      <c r="BJ128" s="19" t="s">
        <v>90</v>
      </c>
      <c r="BK128" s="174">
        <f t="shared" si="14"/>
        <v>0</v>
      </c>
      <c r="BL128" s="19" t="s">
        <v>430</v>
      </c>
      <c r="BM128" s="19" t="s">
        <v>1478</v>
      </c>
    </row>
    <row r="129" spans="2:65" s="1" customFormat="1" ht="25.5" customHeight="1" x14ac:dyDescent="0.15">
      <c r="B129" s="137"/>
      <c r="C129" s="175" t="s">
        <v>193</v>
      </c>
      <c r="D129" s="175" t="s">
        <v>213</v>
      </c>
      <c r="E129" s="176" t="s">
        <v>1479</v>
      </c>
      <c r="F129" s="258" t="s">
        <v>1480</v>
      </c>
      <c r="G129" s="258"/>
      <c r="H129" s="258"/>
      <c r="I129" s="258"/>
      <c r="J129" s="177" t="s">
        <v>210</v>
      </c>
      <c r="K129" s="178">
        <v>4</v>
      </c>
      <c r="L129" s="259">
        <v>0</v>
      </c>
      <c r="M129" s="259"/>
      <c r="N129" s="260">
        <f t="shared" si="5"/>
        <v>0</v>
      </c>
      <c r="O129" s="257"/>
      <c r="P129" s="257"/>
      <c r="Q129" s="257"/>
      <c r="R129" s="140"/>
      <c r="T129" s="171" t="s">
        <v>5</v>
      </c>
      <c r="U129" s="44" t="s">
        <v>45</v>
      </c>
      <c r="V129" s="36"/>
      <c r="W129" s="172">
        <f t="shared" si="6"/>
        <v>0</v>
      </c>
      <c r="X129" s="172">
        <v>1.6000000000000001E-4</v>
      </c>
      <c r="Y129" s="172">
        <f t="shared" si="7"/>
        <v>6.4000000000000005E-4</v>
      </c>
      <c r="Z129" s="172">
        <v>0</v>
      </c>
      <c r="AA129" s="173">
        <f t="shared" si="8"/>
        <v>0</v>
      </c>
      <c r="AR129" s="19" t="s">
        <v>1295</v>
      </c>
      <c r="AT129" s="19" t="s">
        <v>213</v>
      </c>
      <c r="AU129" s="19" t="s">
        <v>90</v>
      </c>
      <c r="AY129" s="19" t="s">
        <v>188</v>
      </c>
      <c r="BE129" s="114">
        <f t="shared" si="9"/>
        <v>0</v>
      </c>
      <c r="BF129" s="114">
        <f t="shared" si="10"/>
        <v>0</v>
      </c>
      <c r="BG129" s="114">
        <f t="shared" si="11"/>
        <v>0</v>
      </c>
      <c r="BH129" s="114">
        <f t="shared" si="12"/>
        <v>0</v>
      </c>
      <c r="BI129" s="114">
        <f t="shared" si="13"/>
        <v>0</v>
      </c>
      <c r="BJ129" s="19" t="s">
        <v>90</v>
      </c>
      <c r="BK129" s="174">
        <f t="shared" si="14"/>
        <v>0</v>
      </c>
      <c r="BL129" s="19" t="s">
        <v>430</v>
      </c>
      <c r="BM129" s="19" t="s">
        <v>1481</v>
      </c>
    </row>
    <row r="130" spans="2:65" s="1" customFormat="1" ht="16.5" customHeight="1" x14ac:dyDescent="0.15">
      <c r="B130" s="137"/>
      <c r="C130" s="166" t="s">
        <v>204</v>
      </c>
      <c r="D130" s="166" t="s">
        <v>189</v>
      </c>
      <c r="E130" s="167" t="s">
        <v>1482</v>
      </c>
      <c r="F130" s="255" t="s">
        <v>1483</v>
      </c>
      <c r="G130" s="255"/>
      <c r="H130" s="255"/>
      <c r="I130" s="255"/>
      <c r="J130" s="168" t="s">
        <v>210</v>
      </c>
      <c r="K130" s="169">
        <v>4</v>
      </c>
      <c r="L130" s="256">
        <v>0</v>
      </c>
      <c r="M130" s="256"/>
      <c r="N130" s="257">
        <f t="shared" si="5"/>
        <v>0</v>
      </c>
      <c r="O130" s="257"/>
      <c r="P130" s="257"/>
      <c r="Q130" s="257"/>
      <c r="R130" s="140"/>
      <c r="T130" s="171" t="s">
        <v>5</v>
      </c>
      <c r="U130" s="44" t="s">
        <v>45</v>
      </c>
      <c r="V130" s="36"/>
      <c r="W130" s="172">
        <f t="shared" si="6"/>
        <v>0</v>
      </c>
      <c r="X130" s="172">
        <v>0</v>
      </c>
      <c r="Y130" s="172">
        <f t="shared" si="7"/>
        <v>0</v>
      </c>
      <c r="Z130" s="172">
        <v>0</v>
      </c>
      <c r="AA130" s="173">
        <f t="shared" si="8"/>
        <v>0</v>
      </c>
      <c r="AR130" s="19" t="s">
        <v>430</v>
      </c>
      <c r="AT130" s="19" t="s">
        <v>189</v>
      </c>
      <c r="AU130" s="19" t="s">
        <v>90</v>
      </c>
      <c r="AY130" s="19" t="s">
        <v>188</v>
      </c>
      <c r="BE130" s="114">
        <f t="shared" si="9"/>
        <v>0</v>
      </c>
      <c r="BF130" s="114">
        <f t="shared" si="10"/>
        <v>0</v>
      </c>
      <c r="BG130" s="114">
        <f t="shared" si="11"/>
        <v>0</v>
      </c>
      <c r="BH130" s="114">
        <f t="shared" si="12"/>
        <v>0</v>
      </c>
      <c r="BI130" s="114">
        <f t="shared" si="13"/>
        <v>0</v>
      </c>
      <c r="BJ130" s="19" t="s">
        <v>90</v>
      </c>
      <c r="BK130" s="174">
        <f t="shared" si="14"/>
        <v>0</v>
      </c>
      <c r="BL130" s="19" t="s">
        <v>430</v>
      </c>
      <c r="BM130" s="19" t="s">
        <v>1484</v>
      </c>
    </row>
    <row r="131" spans="2:65" s="1" customFormat="1" ht="25.5" customHeight="1" x14ac:dyDescent="0.15">
      <c r="B131" s="137"/>
      <c r="C131" s="175" t="s">
        <v>200</v>
      </c>
      <c r="D131" s="175" t="s">
        <v>213</v>
      </c>
      <c r="E131" s="176" t="s">
        <v>1485</v>
      </c>
      <c r="F131" s="258" t="s">
        <v>1486</v>
      </c>
      <c r="G131" s="258"/>
      <c r="H131" s="258"/>
      <c r="I131" s="258"/>
      <c r="J131" s="177" t="s">
        <v>210</v>
      </c>
      <c r="K131" s="178">
        <v>4</v>
      </c>
      <c r="L131" s="259">
        <v>0</v>
      </c>
      <c r="M131" s="259"/>
      <c r="N131" s="260">
        <f t="shared" si="5"/>
        <v>0</v>
      </c>
      <c r="O131" s="257"/>
      <c r="P131" s="257"/>
      <c r="Q131" s="257"/>
      <c r="R131" s="140"/>
      <c r="T131" s="171" t="s">
        <v>5</v>
      </c>
      <c r="U131" s="44" t="s">
        <v>45</v>
      </c>
      <c r="V131" s="36"/>
      <c r="W131" s="172">
        <f t="shared" si="6"/>
        <v>0</v>
      </c>
      <c r="X131" s="172">
        <v>1.3999999999999999E-4</v>
      </c>
      <c r="Y131" s="172">
        <f t="shared" si="7"/>
        <v>5.5999999999999995E-4</v>
      </c>
      <c r="Z131" s="172">
        <v>0</v>
      </c>
      <c r="AA131" s="173">
        <f t="shared" si="8"/>
        <v>0</v>
      </c>
      <c r="AR131" s="19" t="s">
        <v>1295</v>
      </c>
      <c r="AT131" s="19" t="s">
        <v>213</v>
      </c>
      <c r="AU131" s="19" t="s">
        <v>90</v>
      </c>
      <c r="AY131" s="19" t="s">
        <v>188</v>
      </c>
      <c r="BE131" s="114">
        <f t="shared" si="9"/>
        <v>0</v>
      </c>
      <c r="BF131" s="114">
        <f t="shared" si="10"/>
        <v>0</v>
      </c>
      <c r="BG131" s="114">
        <f t="shared" si="11"/>
        <v>0</v>
      </c>
      <c r="BH131" s="114">
        <f t="shared" si="12"/>
        <v>0</v>
      </c>
      <c r="BI131" s="114">
        <f t="shared" si="13"/>
        <v>0</v>
      </c>
      <c r="BJ131" s="19" t="s">
        <v>90</v>
      </c>
      <c r="BK131" s="174">
        <f t="shared" si="14"/>
        <v>0</v>
      </c>
      <c r="BL131" s="19" t="s">
        <v>430</v>
      </c>
      <c r="BM131" s="19" t="s">
        <v>1487</v>
      </c>
    </row>
    <row r="132" spans="2:65" s="1" customFormat="1" ht="16.5" customHeight="1" x14ac:dyDescent="0.15">
      <c r="B132" s="137"/>
      <c r="C132" s="166" t="s">
        <v>212</v>
      </c>
      <c r="D132" s="166" t="s">
        <v>189</v>
      </c>
      <c r="E132" s="167" t="s">
        <v>1488</v>
      </c>
      <c r="F132" s="255" t="s">
        <v>1489</v>
      </c>
      <c r="G132" s="255"/>
      <c r="H132" s="255"/>
      <c r="I132" s="255"/>
      <c r="J132" s="168" t="s">
        <v>210</v>
      </c>
      <c r="K132" s="169">
        <v>4</v>
      </c>
      <c r="L132" s="256">
        <v>0</v>
      </c>
      <c r="M132" s="256"/>
      <c r="N132" s="257">
        <f t="shared" si="5"/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 t="shared" si="6"/>
        <v>0</v>
      </c>
      <c r="X132" s="172">
        <v>0</v>
      </c>
      <c r="Y132" s="172">
        <f t="shared" si="7"/>
        <v>0</v>
      </c>
      <c r="Z132" s="172">
        <v>0</v>
      </c>
      <c r="AA132" s="173">
        <f t="shared" si="8"/>
        <v>0</v>
      </c>
      <c r="AR132" s="19" t="s">
        <v>430</v>
      </c>
      <c r="AT132" s="19" t="s">
        <v>189</v>
      </c>
      <c r="AU132" s="19" t="s">
        <v>90</v>
      </c>
      <c r="AY132" s="19" t="s">
        <v>188</v>
      </c>
      <c r="BE132" s="114">
        <f t="shared" si="9"/>
        <v>0</v>
      </c>
      <c r="BF132" s="114">
        <f t="shared" si="10"/>
        <v>0</v>
      </c>
      <c r="BG132" s="114">
        <f t="shared" si="11"/>
        <v>0</v>
      </c>
      <c r="BH132" s="114">
        <f t="shared" si="12"/>
        <v>0</v>
      </c>
      <c r="BI132" s="114">
        <f t="shared" si="13"/>
        <v>0</v>
      </c>
      <c r="BJ132" s="19" t="s">
        <v>90</v>
      </c>
      <c r="BK132" s="174">
        <f t="shared" si="14"/>
        <v>0</v>
      </c>
      <c r="BL132" s="19" t="s">
        <v>430</v>
      </c>
      <c r="BM132" s="19" t="s">
        <v>1490</v>
      </c>
    </row>
    <row r="133" spans="2:65" s="1" customFormat="1" ht="25.5" customHeight="1" x14ac:dyDescent="0.15">
      <c r="B133" s="137"/>
      <c r="C133" s="175" t="s">
        <v>216</v>
      </c>
      <c r="D133" s="175" t="s">
        <v>213</v>
      </c>
      <c r="E133" s="176" t="s">
        <v>1491</v>
      </c>
      <c r="F133" s="258" t="s">
        <v>1492</v>
      </c>
      <c r="G133" s="258"/>
      <c r="H133" s="258"/>
      <c r="I133" s="258"/>
      <c r="J133" s="177" t="s">
        <v>210</v>
      </c>
      <c r="K133" s="178">
        <v>4</v>
      </c>
      <c r="L133" s="259">
        <v>0</v>
      </c>
      <c r="M133" s="259"/>
      <c r="N133" s="260">
        <f t="shared" si="5"/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 t="shared" si="6"/>
        <v>0</v>
      </c>
      <c r="X133" s="172">
        <v>3.8999999999999999E-4</v>
      </c>
      <c r="Y133" s="172">
        <f t="shared" si="7"/>
        <v>1.56E-3</v>
      </c>
      <c r="Z133" s="172">
        <v>0</v>
      </c>
      <c r="AA133" s="173">
        <f t="shared" si="8"/>
        <v>0</v>
      </c>
      <c r="AR133" s="19" t="s">
        <v>1295</v>
      </c>
      <c r="AT133" s="19" t="s">
        <v>213</v>
      </c>
      <c r="AU133" s="19" t="s">
        <v>90</v>
      </c>
      <c r="AY133" s="19" t="s">
        <v>188</v>
      </c>
      <c r="BE133" s="114">
        <f t="shared" si="9"/>
        <v>0</v>
      </c>
      <c r="BF133" s="114">
        <f t="shared" si="10"/>
        <v>0</v>
      </c>
      <c r="BG133" s="114">
        <f t="shared" si="11"/>
        <v>0</v>
      </c>
      <c r="BH133" s="114">
        <f t="shared" si="12"/>
        <v>0</v>
      </c>
      <c r="BI133" s="114">
        <f t="shared" si="13"/>
        <v>0</v>
      </c>
      <c r="BJ133" s="19" t="s">
        <v>90</v>
      </c>
      <c r="BK133" s="174">
        <f t="shared" si="14"/>
        <v>0</v>
      </c>
      <c r="BL133" s="19" t="s">
        <v>430</v>
      </c>
      <c r="BM133" s="19" t="s">
        <v>1493</v>
      </c>
    </row>
    <row r="134" spans="2:65" s="1" customFormat="1" ht="25.5" customHeight="1" x14ac:dyDescent="0.15">
      <c r="B134" s="137"/>
      <c r="C134" s="166" t="s">
        <v>222</v>
      </c>
      <c r="D134" s="166" t="s">
        <v>189</v>
      </c>
      <c r="E134" s="167" t="s">
        <v>1345</v>
      </c>
      <c r="F134" s="255" t="s">
        <v>1494</v>
      </c>
      <c r="G134" s="255"/>
      <c r="H134" s="255"/>
      <c r="I134" s="255"/>
      <c r="J134" s="168" t="s">
        <v>210</v>
      </c>
      <c r="K134" s="169">
        <v>4</v>
      </c>
      <c r="L134" s="256">
        <v>0</v>
      </c>
      <c r="M134" s="256"/>
      <c r="N134" s="257">
        <f t="shared" si="5"/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 t="shared" si="6"/>
        <v>0</v>
      </c>
      <c r="X134" s="172">
        <v>0</v>
      </c>
      <c r="Y134" s="172">
        <f t="shared" si="7"/>
        <v>0</v>
      </c>
      <c r="Z134" s="172">
        <v>0</v>
      </c>
      <c r="AA134" s="173">
        <f t="shared" si="8"/>
        <v>0</v>
      </c>
      <c r="AR134" s="19" t="s">
        <v>430</v>
      </c>
      <c r="AT134" s="19" t="s">
        <v>189</v>
      </c>
      <c r="AU134" s="19" t="s">
        <v>90</v>
      </c>
      <c r="AY134" s="19" t="s">
        <v>188</v>
      </c>
      <c r="BE134" s="114">
        <f t="shared" si="9"/>
        <v>0</v>
      </c>
      <c r="BF134" s="114">
        <f t="shared" si="10"/>
        <v>0</v>
      </c>
      <c r="BG134" s="114">
        <f t="shared" si="11"/>
        <v>0</v>
      </c>
      <c r="BH134" s="114">
        <f t="shared" si="12"/>
        <v>0</v>
      </c>
      <c r="BI134" s="114">
        <f t="shared" si="13"/>
        <v>0</v>
      </c>
      <c r="BJ134" s="19" t="s">
        <v>90</v>
      </c>
      <c r="BK134" s="174">
        <f t="shared" si="14"/>
        <v>0</v>
      </c>
      <c r="BL134" s="19" t="s">
        <v>430</v>
      </c>
      <c r="BM134" s="19" t="s">
        <v>1495</v>
      </c>
    </row>
    <row r="135" spans="2:65" s="1" customFormat="1" ht="16.5" customHeight="1" x14ac:dyDescent="0.15">
      <c r="B135" s="137"/>
      <c r="C135" s="175" t="s">
        <v>207</v>
      </c>
      <c r="D135" s="175" t="s">
        <v>213</v>
      </c>
      <c r="E135" s="176" t="s">
        <v>1496</v>
      </c>
      <c r="F135" s="258" t="s">
        <v>1497</v>
      </c>
      <c r="G135" s="258"/>
      <c r="H135" s="258"/>
      <c r="I135" s="258"/>
      <c r="J135" s="177" t="s">
        <v>210</v>
      </c>
      <c r="K135" s="178">
        <v>4</v>
      </c>
      <c r="L135" s="259">
        <v>0</v>
      </c>
      <c r="M135" s="259"/>
      <c r="N135" s="260">
        <f t="shared" si="5"/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 t="shared" si="6"/>
        <v>0</v>
      </c>
      <c r="X135" s="172">
        <v>0</v>
      </c>
      <c r="Y135" s="172">
        <f t="shared" si="7"/>
        <v>0</v>
      </c>
      <c r="Z135" s="172">
        <v>0</v>
      </c>
      <c r="AA135" s="173">
        <f t="shared" si="8"/>
        <v>0</v>
      </c>
      <c r="AR135" s="19" t="s">
        <v>1295</v>
      </c>
      <c r="AT135" s="19" t="s">
        <v>213</v>
      </c>
      <c r="AU135" s="19" t="s">
        <v>90</v>
      </c>
      <c r="AY135" s="19" t="s">
        <v>188</v>
      </c>
      <c r="BE135" s="114">
        <f t="shared" si="9"/>
        <v>0</v>
      </c>
      <c r="BF135" s="114">
        <f t="shared" si="10"/>
        <v>0</v>
      </c>
      <c r="BG135" s="114">
        <f t="shared" si="11"/>
        <v>0</v>
      </c>
      <c r="BH135" s="114">
        <f t="shared" si="12"/>
        <v>0</v>
      </c>
      <c r="BI135" s="114">
        <f t="shared" si="13"/>
        <v>0</v>
      </c>
      <c r="BJ135" s="19" t="s">
        <v>90</v>
      </c>
      <c r="BK135" s="174">
        <f t="shared" si="14"/>
        <v>0</v>
      </c>
      <c r="BL135" s="19" t="s">
        <v>430</v>
      </c>
      <c r="BM135" s="19" t="s">
        <v>1498</v>
      </c>
    </row>
    <row r="136" spans="2:65" s="1" customFormat="1" ht="16.5" customHeight="1" x14ac:dyDescent="0.15">
      <c r="B136" s="137"/>
      <c r="C136" s="166" t="s">
        <v>229</v>
      </c>
      <c r="D136" s="166" t="s">
        <v>189</v>
      </c>
      <c r="E136" s="167" t="s">
        <v>1499</v>
      </c>
      <c r="F136" s="255" t="s">
        <v>1500</v>
      </c>
      <c r="G136" s="255"/>
      <c r="H136" s="255"/>
      <c r="I136" s="255"/>
      <c r="J136" s="168" t="s">
        <v>210</v>
      </c>
      <c r="K136" s="169">
        <v>9</v>
      </c>
      <c r="L136" s="256">
        <v>0</v>
      </c>
      <c r="M136" s="256"/>
      <c r="N136" s="257">
        <f t="shared" si="5"/>
        <v>0</v>
      </c>
      <c r="O136" s="257"/>
      <c r="P136" s="257"/>
      <c r="Q136" s="257"/>
      <c r="R136" s="140"/>
      <c r="T136" s="171" t="s">
        <v>5</v>
      </c>
      <c r="U136" s="44" t="s">
        <v>45</v>
      </c>
      <c r="V136" s="36"/>
      <c r="W136" s="172">
        <f t="shared" si="6"/>
        <v>0</v>
      </c>
      <c r="X136" s="172">
        <v>0</v>
      </c>
      <c r="Y136" s="172">
        <f t="shared" si="7"/>
        <v>0</v>
      </c>
      <c r="Z136" s="172">
        <v>0</v>
      </c>
      <c r="AA136" s="173">
        <f t="shared" si="8"/>
        <v>0</v>
      </c>
      <c r="AR136" s="19" t="s">
        <v>430</v>
      </c>
      <c r="AT136" s="19" t="s">
        <v>189</v>
      </c>
      <c r="AU136" s="19" t="s">
        <v>90</v>
      </c>
      <c r="AY136" s="19" t="s">
        <v>188</v>
      </c>
      <c r="BE136" s="114">
        <f t="shared" si="9"/>
        <v>0</v>
      </c>
      <c r="BF136" s="114">
        <f t="shared" si="10"/>
        <v>0</v>
      </c>
      <c r="BG136" s="114">
        <f t="shared" si="11"/>
        <v>0</v>
      </c>
      <c r="BH136" s="114">
        <f t="shared" si="12"/>
        <v>0</v>
      </c>
      <c r="BI136" s="114">
        <f t="shared" si="13"/>
        <v>0</v>
      </c>
      <c r="BJ136" s="19" t="s">
        <v>90</v>
      </c>
      <c r="BK136" s="174">
        <f t="shared" si="14"/>
        <v>0</v>
      </c>
      <c r="BL136" s="19" t="s">
        <v>430</v>
      </c>
      <c r="BM136" s="19" t="s">
        <v>1501</v>
      </c>
    </row>
    <row r="137" spans="2:65" s="1" customFormat="1" ht="25.5" customHeight="1" x14ac:dyDescent="0.15">
      <c r="B137" s="137"/>
      <c r="C137" s="175" t="s">
        <v>211</v>
      </c>
      <c r="D137" s="175" t="s">
        <v>213</v>
      </c>
      <c r="E137" s="176" t="s">
        <v>1502</v>
      </c>
      <c r="F137" s="258" t="s">
        <v>1503</v>
      </c>
      <c r="G137" s="258"/>
      <c r="H137" s="258"/>
      <c r="I137" s="258"/>
      <c r="J137" s="177" t="s">
        <v>210</v>
      </c>
      <c r="K137" s="178">
        <v>9</v>
      </c>
      <c r="L137" s="259">
        <v>0</v>
      </c>
      <c r="M137" s="259"/>
      <c r="N137" s="260">
        <f t="shared" si="5"/>
        <v>0</v>
      </c>
      <c r="O137" s="257"/>
      <c r="P137" s="257"/>
      <c r="Q137" s="257"/>
      <c r="R137" s="140"/>
      <c r="T137" s="171" t="s">
        <v>5</v>
      </c>
      <c r="U137" s="44" t="s">
        <v>45</v>
      </c>
      <c r="V137" s="36"/>
      <c r="W137" s="172">
        <f t="shared" si="6"/>
        <v>0</v>
      </c>
      <c r="X137" s="172">
        <v>2.1000000000000001E-4</v>
      </c>
      <c r="Y137" s="172">
        <f t="shared" si="7"/>
        <v>1.8900000000000002E-3</v>
      </c>
      <c r="Z137" s="172">
        <v>0</v>
      </c>
      <c r="AA137" s="173">
        <f t="shared" si="8"/>
        <v>0</v>
      </c>
      <c r="AR137" s="19" t="s">
        <v>1295</v>
      </c>
      <c r="AT137" s="19" t="s">
        <v>213</v>
      </c>
      <c r="AU137" s="19" t="s">
        <v>90</v>
      </c>
      <c r="AY137" s="19" t="s">
        <v>188</v>
      </c>
      <c r="BE137" s="114">
        <f t="shared" si="9"/>
        <v>0</v>
      </c>
      <c r="BF137" s="114">
        <f t="shared" si="10"/>
        <v>0</v>
      </c>
      <c r="BG137" s="114">
        <f t="shared" si="11"/>
        <v>0</v>
      </c>
      <c r="BH137" s="114">
        <f t="shared" si="12"/>
        <v>0</v>
      </c>
      <c r="BI137" s="114">
        <f t="shared" si="13"/>
        <v>0</v>
      </c>
      <c r="BJ137" s="19" t="s">
        <v>90</v>
      </c>
      <c r="BK137" s="174">
        <f t="shared" si="14"/>
        <v>0</v>
      </c>
      <c r="BL137" s="19" t="s">
        <v>430</v>
      </c>
      <c r="BM137" s="19" t="s">
        <v>1504</v>
      </c>
    </row>
    <row r="138" spans="2:65" s="1" customFormat="1" ht="16.5" customHeight="1" x14ac:dyDescent="0.15">
      <c r="B138" s="137"/>
      <c r="C138" s="166" t="s">
        <v>237</v>
      </c>
      <c r="D138" s="166" t="s">
        <v>189</v>
      </c>
      <c r="E138" s="167" t="s">
        <v>1505</v>
      </c>
      <c r="F138" s="255" t="s">
        <v>1506</v>
      </c>
      <c r="G138" s="255"/>
      <c r="H138" s="255"/>
      <c r="I138" s="255"/>
      <c r="J138" s="168" t="s">
        <v>210</v>
      </c>
      <c r="K138" s="169">
        <v>4</v>
      </c>
      <c r="L138" s="256">
        <v>0</v>
      </c>
      <c r="M138" s="256"/>
      <c r="N138" s="257">
        <f t="shared" si="5"/>
        <v>0</v>
      </c>
      <c r="O138" s="257"/>
      <c r="P138" s="257"/>
      <c r="Q138" s="257"/>
      <c r="R138" s="140"/>
      <c r="T138" s="171" t="s">
        <v>5</v>
      </c>
      <c r="U138" s="44" t="s">
        <v>45</v>
      </c>
      <c r="V138" s="36"/>
      <c r="W138" s="172">
        <f t="shared" si="6"/>
        <v>0</v>
      </c>
      <c r="X138" s="172">
        <v>0</v>
      </c>
      <c r="Y138" s="172">
        <f t="shared" si="7"/>
        <v>0</v>
      </c>
      <c r="Z138" s="172">
        <v>0</v>
      </c>
      <c r="AA138" s="173">
        <f t="shared" si="8"/>
        <v>0</v>
      </c>
      <c r="AR138" s="19" t="s">
        <v>430</v>
      </c>
      <c r="AT138" s="19" t="s">
        <v>189</v>
      </c>
      <c r="AU138" s="19" t="s">
        <v>90</v>
      </c>
      <c r="AY138" s="19" t="s">
        <v>188</v>
      </c>
      <c r="BE138" s="114">
        <f t="shared" si="9"/>
        <v>0</v>
      </c>
      <c r="BF138" s="114">
        <f t="shared" si="10"/>
        <v>0</v>
      </c>
      <c r="BG138" s="114">
        <f t="shared" si="11"/>
        <v>0</v>
      </c>
      <c r="BH138" s="114">
        <f t="shared" si="12"/>
        <v>0</v>
      </c>
      <c r="BI138" s="114">
        <f t="shared" si="13"/>
        <v>0</v>
      </c>
      <c r="BJ138" s="19" t="s">
        <v>90</v>
      </c>
      <c r="BK138" s="174">
        <f t="shared" si="14"/>
        <v>0</v>
      </c>
      <c r="BL138" s="19" t="s">
        <v>430</v>
      </c>
      <c r="BM138" s="19" t="s">
        <v>1507</v>
      </c>
    </row>
    <row r="139" spans="2:65" s="1" customFormat="1" ht="25.5" customHeight="1" x14ac:dyDescent="0.15">
      <c r="B139" s="137"/>
      <c r="C139" s="175" t="s">
        <v>217</v>
      </c>
      <c r="D139" s="175" t="s">
        <v>213</v>
      </c>
      <c r="E139" s="176" t="s">
        <v>1508</v>
      </c>
      <c r="F139" s="258" t="s">
        <v>1509</v>
      </c>
      <c r="G139" s="258"/>
      <c r="H139" s="258"/>
      <c r="I139" s="258"/>
      <c r="J139" s="177" t="s">
        <v>210</v>
      </c>
      <c r="K139" s="178">
        <v>4</v>
      </c>
      <c r="L139" s="259">
        <v>0</v>
      </c>
      <c r="M139" s="259"/>
      <c r="N139" s="260">
        <f t="shared" si="5"/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 t="shared" si="6"/>
        <v>0</v>
      </c>
      <c r="X139" s="172">
        <v>2.9E-4</v>
      </c>
      <c r="Y139" s="172">
        <f t="shared" si="7"/>
        <v>1.16E-3</v>
      </c>
      <c r="Z139" s="172">
        <v>0</v>
      </c>
      <c r="AA139" s="173">
        <f t="shared" si="8"/>
        <v>0</v>
      </c>
      <c r="AR139" s="19" t="s">
        <v>1295</v>
      </c>
      <c r="AT139" s="19" t="s">
        <v>213</v>
      </c>
      <c r="AU139" s="19" t="s">
        <v>90</v>
      </c>
      <c r="AY139" s="19" t="s">
        <v>188</v>
      </c>
      <c r="BE139" s="114">
        <f t="shared" si="9"/>
        <v>0</v>
      </c>
      <c r="BF139" s="114">
        <f t="shared" si="10"/>
        <v>0</v>
      </c>
      <c r="BG139" s="114">
        <f t="shared" si="11"/>
        <v>0</v>
      </c>
      <c r="BH139" s="114">
        <f t="shared" si="12"/>
        <v>0</v>
      </c>
      <c r="BI139" s="114">
        <f t="shared" si="13"/>
        <v>0</v>
      </c>
      <c r="BJ139" s="19" t="s">
        <v>90</v>
      </c>
      <c r="BK139" s="174">
        <f t="shared" si="14"/>
        <v>0</v>
      </c>
      <c r="BL139" s="19" t="s">
        <v>430</v>
      </c>
      <c r="BM139" s="19" t="s">
        <v>1510</v>
      </c>
    </row>
    <row r="140" spans="2:65" s="1" customFormat="1" ht="25.5" customHeight="1" x14ac:dyDescent="0.15">
      <c r="B140" s="137"/>
      <c r="C140" s="166" t="s">
        <v>244</v>
      </c>
      <c r="D140" s="166" t="s">
        <v>189</v>
      </c>
      <c r="E140" s="167" t="s">
        <v>1511</v>
      </c>
      <c r="F140" s="255" t="s">
        <v>1512</v>
      </c>
      <c r="G140" s="255"/>
      <c r="H140" s="255"/>
      <c r="I140" s="255"/>
      <c r="J140" s="168" t="s">
        <v>210</v>
      </c>
      <c r="K140" s="169">
        <v>4</v>
      </c>
      <c r="L140" s="256">
        <v>0</v>
      </c>
      <c r="M140" s="256"/>
      <c r="N140" s="257">
        <f t="shared" si="5"/>
        <v>0</v>
      </c>
      <c r="O140" s="257"/>
      <c r="P140" s="257"/>
      <c r="Q140" s="257"/>
      <c r="R140" s="140"/>
      <c r="T140" s="171" t="s">
        <v>5</v>
      </c>
      <c r="U140" s="44" t="s">
        <v>45</v>
      </c>
      <c r="V140" s="36"/>
      <c r="W140" s="172">
        <f t="shared" si="6"/>
        <v>0</v>
      </c>
      <c r="X140" s="172">
        <v>0</v>
      </c>
      <c r="Y140" s="172">
        <f t="shared" si="7"/>
        <v>0</v>
      </c>
      <c r="Z140" s="172">
        <v>0</v>
      </c>
      <c r="AA140" s="173">
        <f t="shared" si="8"/>
        <v>0</v>
      </c>
      <c r="AR140" s="19" t="s">
        <v>430</v>
      </c>
      <c r="AT140" s="19" t="s">
        <v>189</v>
      </c>
      <c r="AU140" s="19" t="s">
        <v>90</v>
      </c>
      <c r="AY140" s="19" t="s">
        <v>188</v>
      </c>
      <c r="BE140" s="114">
        <f t="shared" si="9"/>
        <v>0</v>
      </c>
      <c r="BF140" s="114">
        <f t="shared" si="10"/>
        <v>0</v>
      </c>
      <c r="BG140" s="114">
        <f t="shared" si="11"/>
        <v>0</v>
      </c>
      <c r="BH140" s="114">
        <f t="shared" si="12"/>
        <v>0</v>
      </c>
      <c r="BI140" s="114">
        <f t="shared" si="13"/>
        <v>0</v>
      </c>
      <c r="BJ140" s="19" t="s">
        <v>90</v>
      </c>
      <c r="BK140" s="174">
        <f t="shared" si="14"/>
        <v>0</v>
      </c>
      <c r="BL140" s="19" t="s">
        <v>430</v>
      </c>
      <c r="BM140" s="19" t="s">
        <v>1513</v>
      </c>
    </row>
    <row r="141" spans="2:65" s="1" customFormat="1" ht="25.5" customHeight="1" x14ac:dyDescent="0.15">
      <c r="B141" s="137"/>
      <c r="C141" s="175" t="s">
        <v>248</v>
      </c>
      <c r="D141" s="175" t="s">
        <v>213</v>
      </c>
      <c r="E141" s="176" t="s">
        <v>1514</v>
      </c>
      <c r="F141" s="258" t="s">
        <v>1515</v>
      </c>
      <c r="G141" s="258"/>
      <c r="H141" s="258"/>
      <c r="I141" s="258"/>
      <c r="J141" s="177" t="s">
        <v>210</v>
      </c>
      <c r="K141" s="178">
        <v>2</v>
      </c>
      <c r="L141" s="259">
        <v>0</v>
      </c>
      <c r="M141" s="259"/>
      <c r="N141" s="260">
        <f t="shared" si="5"/>
        <v>0</v>
      </c>
      <c r="O141" s="257"/>
      <c r="P141" s="257"/>
      <c r="Q141" s="257"/>
      <c r="R141" s="140"/>
      <c r="T141" s="171" t="s">
        <v>5</v>
      </c>
      <c r="U141" s="44" t="s">
        <v>45</v>
      </c>
      <c r="V141" s="36"/>
      <c r="W141" s="172">
        <f t="shared" si="6"/>
        <v>0</v>
      </c>
      <c r="X141" s="172">
        <v>2.9E-4</v>
      </c>
      <c r="Y141" s="172">
        <f t="shared" si="7"/>
        <v>5.8E-4</v>
      </c>
      <c r="Z141" s="172">
        <v>0</v>
      </c>
      <c r="AA141" s="173">
        <f t="shared" si="8"/>
        <v>0</v>
      </c>
      <c r="AR141" s="19" t="s">
        <v>1295</v>
      </c>
      <c r="AT141" s="19" t="s">
        <v>213</v>
      </c>
      <c r="AU141" s="19" t="s">
        <v>90</v>
      </c>
      <c r="AY141" s="19" t="s">
        <v>188</v>
      </c>
      <c r="BE141" s="114">
        <f t="shared" si="9"/>
        <v>0</v>
      </c>
      <c r="BF141" s="114">
        <f t="shared" si="10"/>
        <v>0</v>
      </c>
      <c r="BG141" s="114">
        <f t="shared" si="11"/>
        <v>0</v>
      </c>
      <c r="BH141" s="114">
        <f t="shared" si="12"/>
        <v>0</v>
      </c>
      <c r="BI141" s="114">
        <f t="shared" si="13"/>
        <v>0</v>
      </c>
      <c r="BJ141" s="19" t="s">
        <v>90</v>
      </c>
      <c r="BK141" s="174">
        <f t="shared" si="14"/>
        <v>0</v>
      </c>
      <c r="BL141" s="19" t="s">
        <v>430</v>
      </c>
      <c r="BM141" s="19" t="s">
        <v>1516</v>
      </c>
    </row>
    <row r="142" spans="2:65" s="1" customFormat="1" ht="25.5" customHeight="1" x14ac:dyDescent="0.15">
      <c r="B142" s="137"/>
      <c r="C142" s="175" t="s">
        <v>252</v>
      </c>
      <c r="D142" s="175" t="s">
        <v>213</v>
      </c>
      <c r="E142" s="176" t="s">
        <v>1517</v>
      </c>
      <c r="F142" s="258" t="s">
        <v>1518</v>
      </c>
      <c r="G142" s="258"/>
      <c r="H142" s="258"/>
      <c r="I142" s="258"/>
      <c r="J142" s="177" t="s">
        <v>210</v>
      </c>
      <c r="K142" s="178">
        <v>2</v>
      </c>
      <c r="L142" s="259">
        <v>0</v>
      </c>
      <c r="M142" s="259"/>
      <c r="N142" s="260">
        <f t="shared" si="5"/>
        <v>0</v>
      </c>
      <c r="O142" s="257"/>
      <c r="P142" s="257"/>
      <c r="Q142" s="257"/>
      <c r="R142" s="140"/>
      <c r="T142" s="171" t="s">
        <v>5</v>
      </c>
      <c r="U142" s="44" t="s">
        <v>45</v>
      </c>
      <c r="V142" s="36"/>
      <c r="W142" s="172">
        <f t="shared" si="6"/>
        <v>0</v>
      </c>
      <c r="X142" s="172">
        <v>3.5E-4</v>
      </c>
      <c r="Y142" s="172">
        <f t="shared" si="7"/>
        <v>6.9999999999999999E-4</v>
      </c>
      <c r="Z142" s="172">
        <v>0</v>
      </c>
      <c r="AA142" s="173">
        <f t="shared" si="8"/>
        <v>0</v>
      </c>
      <c r="AR142" s="19" t="s">
        <v>1295</v>
      </c>
      <c r="AT142" s="19" t="s">
        <v>213</v>
      </c>
      <c r="AU142" s="19" t="s">
        <v>90</v>
      </c>
      <c r="AY142" s="19" t="s">
        <v>188</v>
      </c>
      <c r="BE142" s="114">
        <f t="shared" si="9"/>
        <v>0</v>
      </c>
      <c r="BF142" s="114">
        <f t="shared" si="10"/>
        <v>0</v>
      </c>
      <c r="BG142" s="114">
        <f t="shared" si="11"/>
        <v>0</v>
      </c>
      <c r="BH142" s="114">
        <f t="shared" si="12"/>
        <v>0</v>
      </c>
      <c r="BI142" s="114">
        <f t="shared" si="13"/>
        <v>0</v>
      </c>
      <c r="BJ142" s="19" t="s">
        <v>90</v>
      </c>
      <c r="BK142" s="174">
        <f t="shared" si="14"/>
        <v>0</v>
      </c>
      <c r="BL142" s="19" t="s">
        <v>430</v>
      </c>
      <c r="BM142" s="19" t="s">
        <v>1519</v>
      </c>
    </row>
    <row r="143" spans="2:65" s="1" customFormat="1" ht="25.5" customHeight="1" x14ac:dyDescent="0.15">
      <c r="B143" s="137"/>
      <c r="C143" s="166" t="s">
        <v>256</v>
      </c>
      <c r="D143" s="166" t="s">
        <v>189</v>
      </c>
      <c r="E143" s="167" t="s">
        <v>1520</v>
      </c>
      <c r="F143" s="255" t="s">
        <v>1521</v>
      </c>
      <c r="G143" s="255"/>
      <c r="H143" s="255"/>
      <c r="I143" s="255"/>
      <c r="J143" s="168" t="s">
        <v>210</v>
      </c>
      <c r="K143" s="169">
        <v>60</v>
      </c>
      <c r="L143" s="256">
        <v>0</v>
      </c>
      <c r="M143" s="256"/>
      <c r="N143" s="257">
        <f t="shared" si="5"/>
        <v>0</v>
      </c>
      <c r="O143" s="257"/>
      <c r="P143" s="257"/>
      <c r="Q143" s="257"/>
      <c r="R143" s="140"/>
      <c r="T143" s="171" t="s">
        <v>5</v>
      </c>
      <c r="U143" s="44" t="s">
        <v>45</v>
      </c>
      <c r="V143" s="36"/>
      <c r="W143" s="172">
        <f t="shared" si="6"/>
        <v>0</v>
      </c>
      <c r="X143" s="172">
        <v>0</v>
      </c>
      <c r="Y143" s="172">
        <f t="shared" si="7"/>
        <v>0</v>
      </c>
      <c r="Z143" s="172">
        <v>0</v>
      </c>
      <c r="AA143" s="173">
        <f t="shared" si="8"/>
        <v>0</v>
      </c>
      <c r="AR143" s="19" t="s">
        <v>430</v>
      </c>
      <c r="AT143" s="19" t="s">
        <v>189</v>
      </c>
      <c r="AU143" s="19" t="s">
        <v>90</v>
      </c>
      <c r="AY143" s="19" t="s">
        <v>188</v>
      </c>
      <c r="BE143" s="114">
        <f t="shared" si="9"/>
        <v>0</v>
      </c>
      <c r="BF143" s="114">
        <f t="shared" si="10"/>
        <v>0</v>
      </c>
      <c r="BG143" s="114">
        <f t="shared" si="11"/>
        <v>0</v>
      </c>
      <c r="BH143" s="114">
        <f t="shared" si="12"/>
        <v>0</v>
      </c>
      <c r="BI143" s="114">
        <f t="shared" si="13"/>
        <v>0</v>
      </c>
      <c r="BJ143" s="19" t="s">
        <v>90</v>
      </c>
      <c r="BK143" s="174">
        <f t="shared" si="14"/>
        <v>0</v>
      </c>
      <c r="BL143" s="19" t="s">
        <v>430</v>
      </c>
      <c r="BM143" s="19" t="s">
        <v>1522</v>
      </c>
    </row>
    <row r="144" spans="2:65" s="1" customFormat="1" ht="38.25" customHeight="1" x14ac:dyDescent="0.15">
      <c r="B144" s="137"/>
      <c r="C144" s="175" t="s">
        <v>260</v>
      </c>
      <c r="D144" s="175" t="s">
        <v>213</v>
      </c>
      <c r="E144" s="176" t="s">
        <v>1523</v>
      </c>
      <c r="F144" s="258" t="s">
        <v>1524</v>
      </c>
      <c r="G144" s="258"/>
      <c r="H144" s="258"/>
      <c r="I144" s="258"/>
      <c r="J144" s="177" t="s">
        <v>210</v>
      </c>
      <c r="K144" s="178">
        <v>60</v>
      </c>
      <c r="L144" s="259">
        <v>0</v>
      </c>
      <c r="M144" s="259"/>
      <c r="N144" s="260">
        <f t="shared" si="5"/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 t="shared" si="6"/>
        <v>0</v>
      </c>
      <c r="X144" s="172">
        <v>1E-4</v>
      </c>
      <c r="Y144" s="172">
        <f t="shared" si="7"/>
        <v>6.0000000000000001E-3</v>
      </c>
      <c r="Z144" s="172">
        <v>0</v>
      </c>
      <c r="AA144" s="173">
        <f t="shared" si="8"/>
        <v>0</v>
      </c>
      <c r="AR144" s="19" t="s">
        <v>1295</v>
      </c>
      <c r="AT144" s="19" t="s">
        <v>213</v>
      </c>
      <c r="AU144" s="19" t="s">
        <v>90</v>
      </c>
      <c r="AY144" s="19" t="s">
        <v>188</v>
      </c>
      <c r="BE144" s="114">
        <f t="shared" si="9"/>
        <v>0</v>
      </c>
      <c r="BF144" s="114">
        <f t="shared" si="10"/>
        <v>0</v>
      </c>
      <c r="BG144" s="114">
        <f t="shared" si="11"/>
        <v>0</v>
      </c>
      <c r="BH144" s="114">
        <f t="shared" si="12"/>
        <v>0</v>
      </c>
      <c r="BI144" s="114">
        <f t="shared" si="13"/>
        <v>0</v>
      </c>
      <c r="BJ144" s="19" t="s">
        <v>90</v>
      </c>
      <c r="BK144" s="174">
        <f t="shared" si="14"/>
        <v>0</v>
      </c>
      <c r="BL144" s="19" t="s">
        <v>430</v>
      </c>
      <c r="BM144" s="19" t="s">
        <v>1525</v>
      </c>
    </row>
    <row r="145" spans="2:65" s="1" customFormat="1" ht="16.5" customHeight="1" x14ac:dyDescent="0.15">
      <c r="B145" s="137"/>
      <c r="C145" s="166" t="s">
        <v>10</v>
      </c>
      <c r="D145" s="166" t="s">
        <v>189</v>
      </c>
      <c r="E145" s="167" t="s">
        <v>1526</v>
      </c>
      <c r="F145" s="255" t="s">
        <v>1527</v>
      </c>
      <c r="G145" s="255"/>
      <c r="H145" s="255"/>
      <c r="I145" s="255"/>
      <c r="J145" s="168" t="s">
        <v>362</v>
      </c>
      <c r="K145" s="169">
        <v>8</v>
      </c>
      <c r="L145" s="256">
        <v>0</v>
      </c>
      <c r="M145" s="256"/>
      <c r="N145" s="257">
        <f t="shared" si="5"/>
        <v>0</v>
      </c>
      <c r="O145" s="257"/>
      <c r="P145" s="257"/>
      <c r="Q145" s="257"/>
      <c r="R145" s="140"/>
      <c r="T145" s="171" t="s">
        <v>5</v>
      </c>
      <c r="U145" s="44" t="s">
        <v>45</v>
      </c>
      <c r="V145" s="36"/>
      <c r="W145" s="172">
        <f t="shared" si="6"/>
        <v>0</v>
      </c>
      <c r="X145" s="172">
        <v>0</v>
      </c>
      <c r="Y145" s="172">
        <f t="shared" si="7"/>
        <v>0</v>
      </c>
      <c r="Z145" s="172">
        <v>0</v>
      </c>
      <c r="AA145" s="173">
        <f t="shared" si="8"/>
        <v>0</v>
      </c>
      <c r="AR145" s="19" t="s">
        <v>430</v>
      </c>
      <c r="AT145" s="19" t="s">
        <v>189</v>
      </c>
      <c r="AU145" s="19" t="s">
        <v>90</v>
      </c>
      <c r="AY145" s="19" t="s">
        <v>188</v>
      </c>
      <c r="BE145" s="114">
        <f t="shared" si="9"/>
        <v>0</v>
      </c>
      <c r="BF145" s="114">
        <f t="shared" si="10"/>
        <v>0</v>
      </c>
      <c r="BG145" s="114">
        <f t="shared" si="11"/>
        <v>0</v>
      </c>
      <c r="BH145" s="114">
        <f t="shared" si="12"/>
        <v>0</v>
      </c>
      <c r="BI145" s="114">
        <f t="shared" si="13"/>
        <v>0</v>
      </c>
      <c r="BJ145" s="19" t="s">
        <v>90</v>
      </c>
      <c r="BK145" s="174">
        <f t="shared" si="14"/>
        <v>0</v>
      </c>
      <c r="BL145" s="19" t="s">
        <v>430</v>
      </c>
      <c r="BM145" s="19" t="s">
        <v>1528</v>
      </c>
    </row>
    <row r="146" spans="2:65" s="1" customFormat="1" ht="25.5" customHeight="1" x14ac:dyDescent="0.15">
      <c r="B146" s="137"/>
      <c r="C146" s="175" t="s">
        <v>267</v>
      </c>
      <c r="D146" s="175" t="s">
        <v>213</v>
      </c>
      <c r="E146" s="176" t="s">
        <v>1529</v>
      </c>
      <c r="F146" s="258" t="s">
        <v>1530</v>
      </c>
      <c r="G146" s="258"/>
      <c r="H146" s="258"/>
      <c r="I146" s="258"/>
      <c r="J146" s="177" t="s">
        <v>210</v>
      </c>
      <c r="K146" s="178">
        <v>4</v>
      </c>
      <c r="L146" s="259">
        <v>0</v>
      </c>
      <c r="M146" s="259"/>
      <c r="N146" s="260">
        <f t="shared" si="5"/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 t="shared" si="6"/>
        <v>0</v>
      </c>
      <c r="X146" s="172">
        <v>7.9299999999999995E-3</v>
      </c>
      <c r="Y146" s="172">
        <f t="shared" si="7"/>
        <v>3.1719999999999998E-2</v>
      </c>
      <c r="Z146" s="172">
        <v>0</v>
      </c>
      <c r="AA146" s="173">
        <f t="shared" si="8"/>
        <v>0</v>
      </c>
      <c r="AR146" s="19" t="s">
        <v>1295</v>
      </c>
      <c r="AT146" s="19" t="s">
        <v>213</v>
      </c>
      <c r="AU146" s="19" t="s">
        <v>90</v>
      </c>
      <c r="AY146" s="19" t="s">
        <v>188</v>
      </c>
      <c r="BE146" s="114">
        <f t="shared" si="9"/>
        <v>0</v>
      </c>
      <c r="BF146" s="114">
        <f t="shared" si="10"/>
        <v>0</v>
      </c>
      <c r="BG146" s="114">
        <f t="shared" si="11"/>
        <v>0</v>
      </c>
      <c r="BH146" s="114">
        <f t="shared" si="12"/>
        <v>0</v>
      </c>
      <c r="BI146" s="114">
        <f t="shared" si="13"/>
        <v>0</v>
      </c>
      <c r="BJ146" s="19" t="s">
        <v>90</v>
      </c>
      <c r="BK146" s="174">
        <f t="shared" si="14"/>
        <v>0</v>
      </c>
      <c r="BL146" s="19" t="s">
        <v>430</v>
      </c>
      <c r="BM146" s="19" t="s">
        <v>1531</v>
      </c>
    </row>
    <row r="147" spans="2:65" s="1" customFormat="1" ht="25.5" customHeight="1" x14ac:dyDescent="0.15">
      <c r="B147" s="137"/>
      <c r="C147" s="166" t="s">
        <v>271</v>
      </c>
      <c r="D147" s="166" t="s">
        <v>189</v>
      </c>
      <c r="E147" s="167" t="s">
        <v>1532</v>
      </c>
      <c r="F147" s="255" t="s">
        <v>1533</v>
      </c>
      <c r="G147" s="255"/>
      <c r="H147" s="255"/>
      <c r="I147" s="255"/>
      <c r="J147" s="168" t="s">
        <v>210</v>
      </c>
      <c r="K147" s="169">
        <v>3</v>
      </c>
      <c r="L147" s="256">
        <v>0</v>
      </c>
      <c r="M147" s="256"/>
      <c r="N147" s="257">
        <f t="shared" si="5"/>
        <v>0</v>
      </c>
      <c r="O147" s="257"/>
      <c r="P147" s="257"/>
      <c r="Q147" s="257"/>
      <c r="R147" s="140"/>
      <c r="T147" s="171" t="s">
        <v>5</v>
      </c>
      <c r="U147" s="44" t="s">
        <v>45</v>
      </c>
      <c r="V147" s="36"/>
      <c r="W147" s="172">
        <f t="shared" si="6"/>
        <v>0</v>
      </c>
      <c r="X147" s="172">
        <v>0</v>
      </c>
      <c r="Y147" s="172">
        <f t="shared" si="7"/>
        <v>0</v>
      </c>
      <c r="Z147" s="172">
        <v>0</v>
      </c>
      <c r="AA147" s="173">
        <f t="shared" si="8"/>
        <v>0</v>
      </c>
      <c r="AR147" s="19" t="s">
        <v>430</v>
      </c>
      <c r="AT147" s="19" t="s">
        <v>189</v>
      </c>
      <c r="AU147" s="19" t="s">
        <v>90</v>
      </c>
      <c r="AY147" s="19" t="s">
        <v>188</v>
      </c>
      <c r="BE147" s="114">
        <f t="shared" si="9"/>
        <v>0</v>
      </c>
      <c r="BF147" s="114">
        <f t="shared" si="10"/>
        <v>0</v>
      </c>
      <c r="BG147" s="114">
        <f t="shared" si="11"/>
        <v>0</v>
      </c>
      <c r="BH147" s="114">
        <f t="shared" si="12"/>
        <v>0</v>
      </c>
      <c r="BI147" s="114">
        <f t="shared" si="13"/>
        <v>0</v>
      </c>
      <c r="BJ147" s="19" t="s">
        <v>90</v>
      </c>
      <c r="BK147" s="174">
        <f t="shared" si="14"/>
        <v>0</v>
      </c>
      <c r="BL147" s="19" t="s">
        <v>430</v>
      </c>
      <c r="BM147" s="19" t="s">
        <v>1534</v>
      </c>
    </row>
    <row r="148" spans="2:65" s="1" customFormat="1" ht="25.5" customHeight="1" x14ac:dyDescent="0.15">
      <c r="B148" s="137"/>
      <c r="C148" s="175" t="s">
        <v>275</v>
      </c>
      <c r="D148" s="175" t="s">
        <v>213</v>
      </c>
      <c r="E148" s="176" t="s">
        <v>1532</v>
      </c>
      <c r="F148" s="258" t="s">
        <v>1535</v>
      </c>
      <c r="G148" s="258"/>
      <c r="H148" s="258"/>
      <c r="I148" s="258"/>
      <c r="J148" s="177" t="s">
        <v>210</v>
      </c>
      <c r="K148" s="178">
        <v>3</v>
      </c>
      <c r="L148" s="259">
        <v>0</v>
      </c>
      <c r="M148" s="259"/>
      <c r="N148" s="260">
        <f t="shared" si="5"/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si="6"/>
        <v>0</v>
      </c>
      <c r="X148" s="172">
        <v>0</v>
      </c>
      <c r="Y148" s="172">
        <f t="shared" si="7"/>
        <v>0</v>
      </c>
      <c r="Z148" s="172">
        <v>0</v>
      </c>
      <c r="AA148" s="173">
        <f t="shared" si="8"/>
        <v>0</v>
      </c>
      <c r="AR148" s="19" t="s">
        <v>1295</v>
      </c>
      <c r="AT148" s="19" t="s">
        <v>213</v>
      </c>
      <c r="AU148" s="19" t="s">
        <v>90</v>
      </c>
      <c r="AY148" s="19" t="s">
        <v>188</v>
      </c>
      <c r="BE148" s="114">
        <f t="shared" si="9"/>
        <v>0</v>
      </c>
      <c r="BF148" s="114">
        <f t="shared" si="10"/>
        <v>0</v>
      </c>
      <c r="BG148" s="114">
        <f t="shared" si="11"/>
        <v>0</v>
      </c>
      <c r="BH148" s="114">
        <f t="shared" si="12"/>
        <v>0</v>
      </c>
      <c r="BI148" s="114">
        <f t="shared" si="13"/>
        <v>0</v>
      </c>
      <c r="BJ148" s="19" t="s">
        <v>90</v>
      </c>
      <c r="BK148" s="174">
        <f t="shared" si="14"/>
        <v>0</v>
      </c>
      <c r="BL148" s="19" t="s">
        <v>430</v>
      </c>
      <c r="BM148" s="19" t="s">
        <v>1536</v>
      </c>
    </row>
    <row r="149" spans="2:65" s="1" customFormat="1" ht="25.5" customHeight="1" x14ac:dyDescent="0.15">
      <c r="B149" s="137"/>
      <c r="C149" s="166" t="s">
        <v>279</v>
      </c>
      <c r="D149" s="166" t="s">
        <v>189</v>
      </c>
      <c r="E149" s="167" t="s">
        <v>1537</v>
      </c>
      <c r="F149" s="255" t="s">
        <v>1538</v>
      </c>
      <c r="G149" s="255"/>
      <c r="H149" s="255"/>
      <c r="I149" s="255"/>
      <c r="J149" s="168" t="s">
        <v>210</v>
      </c>
      <c r="K149" s="169">
        <v>41</v>
      </c>
      <c r="L149" s="256">
        <v>0</v>
      </c>
      <c r="M149" s="256"/>
      <c r="N149" s="257">
        <f t="shared" si="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6"/>
        <v>0</v>
      </c>
      <c r="X149" s="172">
        <v>0</v>
      </c>
      <c r="Y149" s="172">
        <f t="shared" si="7"/>
        <v>0</v>
      </c>
      <c r="Z149" s="172">
        <v>0</v>
      </c>
      <c r="AA149" s="173">
        <f t="shared" si="8"/>
        <v>0</v>
      </c>
      <c r="AR149" s="19" t="s">
        <v>430</v>
      </c>
      <c r="AT149" s="19" t="s">
        <v>189</v>
      </c>
      <c r="AU149" s="19" t="s">
        <v>90</v>
      </c>
      <c r="AY149" s="19" t="s">
        <v>188</v>
      </c>
      <c r="BE149" s="114">
        <f t="shared" si="9"/>
        <v>0</v>
      </c>
      <c r="BF149" s="114">
        <f t="shared" si="10"/>
        <v>0</v>
      </c>
      <c r="BG149" s="114">
        <f t="shared" si="11"/>
        <v>0</v>
      </c>
      <c r="BH149" s="114">
        <f t="shared" si="12"/>
        <v>0</v>
      </c>
      <c r="BI149" s="114">
        <f t="shared" si="13"/>
        <v>0</v>
      </c>
      <c r="BJ149" s="19" t="s">
        <v>90</v>
      </c>
      <c r="BK149" s="174">
        <f t="shared" si="14"/>
        <v>0</v>
      </c>
      <c r="BL149" s="19" t="s">
        <v>430</v>
      </c>
      <c r="BM149" s="19" t="s">
        <v>1539</v>
      </c>
    </row>
    <row r="150" spans="2:65" s="1" customFormat="1" ht="25.5" customHeight="1" x14ac:dyDescent="0.15">
      <c r="B150" s="137"/>
      <c r="C150" s="175" t="s">
        <v>283</v>
      </c>
      <c r="D150" s="175" t="s">
        <v>213</v>
      </c>
      <c r="E150" s="176" t="s">
        <v>1540</v>
      </c>
      <c r="F150" s="258" t="s">
        <v>1541</v>
      </c>
      <c r="G150" s="258"/>
      <c r="H150" s="258"/>
      <c r="I150" s="258"/>
      <c r="J150" s="177" t="s">
        <v>210</v>
      </c>
      <c r="K150" s="178">
        <v>41</v>
      </c>
      <c r="L150" s="259">
        <v>0</v>
      </c>
      <c r="M150" s="259"/>
      <c r="N150" s="260">
        <f t="shared" si="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6"/>
        <v>0</v>
      </c>
      <c r="X150" s="172">
        <v>5.2999999999999998E-4</v>
      </c>
      <c r="Y150" s="172">
        <f t="shared" si="7"/>
        <v>2.1729999999999999E-2</v>
      </c>
      <c r="Z150" s="172">
        <v>0</v>
      </c>
      <c r="AA150" s="173">
        <f t="shared" si="8"/>
        <v>0</v>
      </c>
      <c r="AR150" s="19" t="s">
        <v>1295</v>
      </c>
      <c r="AT150" s="19" t="s">
        <v>213</v>
      </c>
      <c r="AU150" s="19" t="s">
        <v>90</v>
      </c>
      <c r="AY150" s="19" t="s">
        <v>188</v>
      </c>
      <c r="BE150" s="114">
        <f t="shared" si="9"/>
        <v>0</v>
      </c>
      <c r="BF150" s="114">
        <f t="shared" si="10"/>
        <v>0</v>
      </c>
      <c r="BG150" s="114">
        <f t="shared" si="11"/>
        <v>0</v>
      </c>
      <c r="BH150" s="114">
        <f t="shared" si="12"/>
        <v>0</v>
      </c>
      <c r="BI150" s="114">
        <f t="shared" si="13"/>
        <v>0</v>
      </c>
      <c r="BJ150" s="19" t="s">
        <v>90</v>
      </c>
      <c r="BK150" s="174">
        <f t="shared" si="14"/>
        <v>0</v>
      </c>
      <c r="BL150" s="19" t="s">
        <v>430</v>
      </c>
      <c r="BM150" s="19" t="s">
        <v>1542</v>
      </c>
    </row>
    <row r="151" spans="2:65" s="1" customFormat="1" ht="25.5" customHeight="1" x14ac:dyDescent="0.15">
      <c r="B151" s="137"/>
      <c r="C151" s="166" t="s">
        <v>287</v>
      </c>
      <c r="D151" s="166" t="s">
        <v>189</v>
      </c>
      <c r="E151" s="167" t="s">
        <v>1543</v>
      </c>
      <c r="F151" s="255" t="s">
        <v>1544</v>
      </c>
      <c r="G151" s="255"/>
      <c r="H151" s="255"/>
      <c r="I151" s="255"/>
      <c r="J151" s="168" t="s">
        <v>210</v>
      </c>
      <c r="K151" s="169">
        <v>4</v>
      </c>
      <c r="L151" s="256">
        <v>0</v>
      </c>
      <c r="M151" s="256"/>
      <c r="N151" s="257">
        <f t="shared" si="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6"/>
        <v>0</v>
      </c>
      <c r="X151" s="172">
        <v>0</v>
      </c>
      <c r="Y151" s="172">
        <f t="shared" si="7"/>
        <v>0</v>
      </c>
      <c r="Z151" s="172">
        <v>0</v>
      </c>
      <c r="AA151" s="173">
        <f t="shared" si="8"/>
        <v>0</v>
      </c>
      <c r="AR151" s="19" t="s">
        <v>430</v>
      </c>
      <c r="AT151" s="19" t="s">
        <v>189</v>
      </c>
      <c r="AU151" s="19" t="s">
        <v>90</v>
      </c>
      <c r="AY151" s="19" t="s">
        <v>188</v>
      </c>
      <c r="BE151" s="114">
        <f t="shared" si="9"/>
        <v>0</v>
      </c>
      <c r="BF151" s="114">
        <f t="shared" si="10"/>
        <v>0</v>
      </c>
      <c r="BG151" s="114">
        <f t="shared" si="11"/>
        <v>0</v>
      </c>
      <c r="BH151" s="114">
        <f t="shared" si="12"/>
        <v>0</v>
      </c>
      <c r="BI151" s="114">
        <f t="shared" si="13"/>
        <v>0</v>
      </c>
      <c r="BJ151" s="19" t="s">
        <v>90</v>
      </c>
      <c r="BK151" s="174">
        <f t="shared" si="14"/>
        <v>0</v>
      </c>
      <c r="BL151" s="19" t="s">
        <v>430</v>
      </c>
      <c r="BM151" s="19" t="s">
        <v>1545</v>
      </c>
    </row>
    <row r="152" spans="2:65" s="1" customFormat="1" ht="25.5" customHeight="1" x14ac:dyDescent="0.15">
      <c r="B152" s="137"/>
      <c r="C152" s="175" t="s">
        <v>291</v>
      </c>
      <c r="D152" s="175" t="s">
        <v>213</v>
      </c>
      <c r="E152" s="176" t="s">
        <v>1546</v>
      </c>
      <c r="F152" s="258" t="s">
        <v>1547</v>
      </c>
      <c r="G152" s="258"/>
      <c r="H152" s="258"/>
      <c r="I152" s="258"/>
      <c r="J152" s="177" t="s">
        <v>210</v>
      </c>
      <c r="K152" s="178">
        <v>4</v>
      </c>
      <c r="L152" s="259">
        <v>0</v>
      </c>
      <c r="M152" s="259"/>
      <c r="N152" s="260">
        <f t="shared" si="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6"/>
        <v>0</v>
      </c>
      <c r="X152" s="172">
        <v>1.4999999999999999E-4</v>
      </c>
      <c r="Y152" s="172">
        <f t="shared" si="7"/>
        <v>5.9999999999999995E-4</v>
      </c>
      <c r="Z152" s="172">
        <v>0</v>
      </c>
      <c r="AA152" s="173">
        <f t="shared" si="8"/>
        <v>0</v>
      </c>
      <c r="AR152" s="19" t="s">
        <v>1295</v>
      </c>
      <c r="AT152" s="19" t="s">
        <v>213</v>
      </c>
      <c r="AU152" s="19" t="s">
        <v>90</v>
      </c>
      <c r="AY152" s="19" t="s">
        <v>188</v>
      </c>
      <c r="BE152" s="114">
        <f t="shared" si="9"/>
        <v>0</v>
      </c>
      <c r="BF152" s="114">
        <f t="shared" si="10"/>
        <v>0</v>
      </c>
      <c r="BG152" s="114">
        <f t="shared" si="11"/>
        <v>0</v>
      </c>
      <c r="BH152" s="114">
        <f t="shared" si="12"/>
        <v>0</v>
      </c>
      <c r="BI152" s="114">
        <f t="shared" si="13"/>
        <v>0</v>
      </c>
      <c r="BJ152" s="19" t="s">
        <v>90</v>
      </c>
      <c r="BK152" s="174">
        <f t="shared" si="14"/>
        <v>0</v>
      </c>
      <c r="BL152" s="19" t="s">
        <v>430</v>
      </c>
      <c r="BM152" s="19" t="s">
        <v>1548</v>
      </c>
    </row>
    <row r="153" spans="2:65" s="1" customFormat="1" ht="25.5" customHeight="1" x14ac:dyDescent="0.15">
      <c r="B153" s="137"/>
      <c r="C153" s="166" t="s">
        <v>295</v>
      </c>
      <c r="D153" s="166" t="s">
        <v>189</v>
      </c>
      <c r="E153" s="167" t="s">
        <v>1549</v>
      </c>
      <c r="F153" s="255" t="s">
        <v>1550</v>
      </c>
      <c r="G153" s="255"/>
      <c r="H153" s="255"/>
      <c r="I153" s="255"/>
      <c r="J153" s="168" t="s">
        <v>362</v>
      </c>
      <c r="K153" s="169">
        <v>75</v>
      </c>
      <c r="L153" s="256">
        <v>0</v>
      </c>
      <c r="M153" s="256"/>
      <c r="N153" s="257">
        <f t="shared" si="5"/>
        <v>0</v>
      </c>
      <c r="O153" s="257"/>
      <c r="P153" s="257"/>
      <c r="Q153" s="257"/>
      <c r="R153" s="140"/>
      <c r="T153" s="171" t="s">
        <v>5</v>
      </c>
      <c r="U153" s="44" t="s">
        <v>45</v>
      </c>
      <c r="V153" s="36"/>
      <c r="W153" s="172">
        <f t="shared" si="6"/>
        <v>0</v>
      </c>
      <c r="X153" s="172">
        <v>0</v>
      </c>
      <c r="Y153" s="172">
        <f t="shared" si="7"/>
        <v>0</v>
      </c>
      <c r="Z153" s="172">
        <v>0</v>
      </c>
      <c r="AA153" s="173">
        <f t="shared" si="8"/>
        <v>0</v>
      </c>
      <c r="AR153" s="19" t="s">
        <v>430</v>
      </c>
      <c r="AT153" s="19" t="s">
        <v>189</v>
      </c>
      <c r="AU153" s="19" t="s">
        <v>90</v>
      </c>
      <c r="AY153" s="19" t="s">
        <v>188</v>
      </c>
      <c r="BE153" s="114">
        <f t="shared" si="9"/>
        <v>0</v>
      </c>
      <c r="BF153" s="114">
        <f t="shared" si="10"/>
        <v>0</v>
      </c>
      <c r="BG153" s="114">
        <f t="shared" si="11"/>
        <v>0</v>
      </c>
      <c r="BH153" s="114">
        <f t="shared" si="12"/>
        <v>0</v>
      </c>
      <c r="BI153" s="114">
        <f t="shared" si="13"/>
        <v>0</v>
      </c>
      <c r="BJ153" s="19" t="s">
        <v>90</v>
      </c>
      <c r="BK153" s="174">
        <f t="shared" si="14"/>
        <v>0</v>
      </c>
      <c r="BL153" s="19" t="s">
        <v>430</v>
      </c>
      <c r="BM153" s="19" t="s">
        <v>1551</v>
      </c>
    </row>
    <row r="154" spans="2:65" s="1" customFormat="1" ht="16.5" customHeight="1" x14ac:dyDescent="0.15">
      <c r="B154" s="137"/>
      <c r="C154" s="175" t="s">
        <v>299</v>
      </c>
      <c r="D154" s="175" t="s">
        <v>213</v>
      </c>
      <c r="E154" s="176" t="s">
        <v>1552</v>
      </c>
      <c r="F154" s="258" t="s">
        <v>1553</v>
      </c>
      <c r="G154" s="258"/>
      <c r="H154" s="258"/>
      <c r="I154" s="258"/>
      <c r="J154" s="177" t="s">
        <v>362</v>
      </c>
      <c r="K154" s="178">
        <v>75</v>
      </c>
      <c r="L154" s="259">
        <v>0</v>
      </c>
      <c r="M154" s="259"/>
      <c r="N154" s="260">
        <f t="shared" si="5"/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si="6"/>
        <v>0</v>
      </c>
      <c r="X154" s="172">
        <v>2.0000000000000002E-5</v>
      </c>
      <c r="Y154" s="172">
        <f t="shared" si="7"/>
        <v>1.5E-3</v>
      </c>
      <c r="Z154" s="172">
        <v>0</v>
      </c>
      <c r="AA154" s="173">
        <f t="shared" si="8"/>
        <v>0</v>
      </c>
      <c r="AR154" s="19" t="s">
        <v>1295</v>
      </c>
      <c r="AT154" s="19" t="s">
        <v>213</v>
      </c>
      <c r="AU154" s="19" t="s">
        <v>90</v>
      </c>
      <c r="AY154" s="19" t="s">
        <v>188</v>
      </c>
      <c r="BE154" s="114">
        <f t="shared" si="9"/>
        <v>0</v>
      </c>
      <c r="BF154" s="114">
        <f t="shared" si="10"/>
        <v>0</v>
      </c>
      <c r="BG154" s="114">
        <f t="shared" si="11"/>
        <v>0</v>
      </c>
      <c r="BH154" s="114">
        <f t="shared" si="12"/>
        <v>0</v>
      </c>
      <c r="BI154" s="114">
        <f t="shared" si="13"/>
        <v>0</v>
      </c>
      <c r="BJ154" s="19" t="s">
        <v>90</v>
      </c>
      <c r="BK154" s="174">
        <f t="shared" si="14"/>
        <v>0</v>
      </c>
      <c r="BL154" s="19" t="s">
        <v>430</v>
      </c>
      <c r="BM154" s="19" t="s">
        <v>1554</v>
      </c>
    </row>
    <row r="155" spans="2:65" s="1" customFormat="1" ht="25.5" customHeight="1" x14ac:dyDescent="0.15">
      <c r="B155" s="137"/>
      <c r="C155" s="166" t="s">
        <v>303</v>
      </c>
      <c r="D155" s="166" t="s">
        <v>189</v>
      </c>
      <c r="E155" s="167" t="s">
        <v>1555</v>
      </c>
      <c r="F155" s="255" t="s">
        <v>1556</v>
      </c>
      <c r="G155" s="255"/>
      <c r="H155" s="255"/>
      <c r="I155" s="255"/>
      <c r="J155" s="168" t="s">
        <v>362</v>
      </c>
      <c r="K155" s="169">
        <v>5.5</v>
      </c>
      <c r="L155" s="256">
        <v>0</v>
      </c>
      <c r="M155" s="256"/>
      <c r="N155" s="257">
        <f t="shared" si="5"/>
        <v>0</v>
      </c>
      <c r="O155" s="257"/>
      <c r="P155" s="257"/>
      <c r="Q155" s="257"/>
      <c r="R155" s="140"/>
      <c r="T155" s="171" t="s">
        <v>5</v>
      </c>
      <c r="U155" s="44" t="s">
        <v>45</v>
      </c>
      <c r="V155" s="36"/>
      <c r="W155" s="172">
        <f t="shared" si="6"/>
        <v>0</v>
      </c>
      <c r="X155" s="172">
        <v>0</v>
      </c>
      <c r="Y155" s="172">
        <f t="shared" si="7"/>
        <v>0</v>
      </c>
      <c r="Z155" s="172">
        <v>0</v>
      </c>
      <c r="AA155" s="173">
        <f t="shared" si="8"/>
        <v>0</v>
      </c>
      <c r="AR155" s="19" t="s">
        <v>430</v>
      </c>
      <c r="AT155" s="19" t="s">
        <v>189</v>
      </c>
      <c r="AU155" s="19" t="s">
        <v>90</v>
      </c>
      <c r="AY155" s="19" t="s">
        <v>188</v>
      </c>
      <c r="BE155" s="114">
        <f t="shared" si="9"/>
        <v>0</v>
      </c>
      <c r="BF155" s="114">
        <f t="shared" si="10"/>
        <v>0</v>
      </c>
      <c r="BG155" s="114">
        <f t="shared" si="11"/>
        <v>0</v>
      </c>
      <c r="BH155" s="114">
        <f t="shared" si="12"/>
        <v>0</v>
      </c>
      <c r="BI155" s="114">
        <f t="shared" si="13"/>
        <v>0</v>
      </c>
      <c r="BJ155" s="19" t="s">
        <v>90</v>
      </c>
      <c r="BK155" s="174">
        <f t="shared" si="14"/>
        <v>0</v>
      </c>
      <c r="BL155" s="19" t="s">
        <v>430</v>
      </c>
      <c r="BM155" s="19" t="s">
        <v>1557</v>
      </c>
    </row>
    <row r="156" spans="2:65" s="1" customFormat="1" ht="25.5" customHeight="1" x14ac:dyDescent="0.15">
      <c r="B156" s="137"/>
      <c r="C156" s="175" t="s">
        <v>307</v>
      </c>
      <c r="D156" s="175" t="s">
        <v>213</v>
      </c>
      <c r="E156" s="176" t="s">
        <v>1558</v>
      </c>
      <c r="F156" s="258" t="s">
        <v>1559</v>
      </c>
      <c r="G156" s="258"/>
      <c r="H156" s="258"/>
      <c r="I156" s="258"/>
      <c r="J156" s="177" t="s">
        <v>549</v>
      </c>
      <c r="K156" s="178">
        <v>3.63</v>
      </c>
      <c r="L156" s="259">
        <v>0</v>
      </c>
      <c r="M156" s="259"/>
      <c r="N156" s="260">
        <f t="shared" si="5"/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 t="shared" si="6"/>
        <v>0</v>
      </c>
      <c r="X156" s="172">
        <v>1E-3</v>
      </c>
      <c r="Y156" s="172">
        <f t="shared" si="7"/>
        <v>3.63E-3</v>
      </c>
      <c r="Z156" s="172">
        <v>0</v>
      </c>
      <c r="AA156" s="173">
        <f t="shared" si="8"/>
        <v>0</v>
      </c>
      <c r="AR156" s="19" t="s">
        <v>1295</v>
      </c>
      <c r="AT156" s="19" t="s">
        <v>213</v>
      </c>
      <c r="AU156" s="19" t="s">
        <v>90</v>
      </c>
      <c r="AY156" s="19" t="s">
        <v>188</v>
      </c>
      <c r="BE156" s="114">
        <f t="shared" si="9"/>
        <v>0</v>
      </c>
      <c r="BF156" s="114">
        <f t="shared" si="10"/>
        <v>0</v>
      </c>
      <c r="BG156" s="114">
        <f t="shared" si="11"/>
        <v>0</v>
      </c>
      <c r="BH156" s="114">
        <f t="shared" si="12"/>
        <v>0</v>
      </c>
      <c r="BI156" s="114">
        <f t="shared" si="13"/>
        <v>0</v>
      </c>
      <c r="BJ156" s="19" t="s">
        <v>90</v>
      </c>
      <c r="BK156" s="174">
        <f t="shared" si="14"/>
        <v>0</v>
      </c>
      <c r="BL156" s="19" t="s">
        <v>430</v>
      </c>
      <c r="BM156" s="19" t="s">
        <v>1560</v>
      </c>
    </row>
    <row r="157" spans="2:65" s="1" customFormat="1" ht="25.5" customHeight="1" x14ac:dyDescent="0.15">
      <c r="B157" s="137"/>
      <c r="C157" s="166" t="s">
        <v>311</v>
      </c>
      <c r="D157" s="166" t="s">
        <v>189</v>
      </c>
      <c r="E157" s="167" t="s">
        <v>1561</v>
      </c>
      <c r="F157" s="255" t="s">
        <v>1562</v>
      </c>
      <c r="G157" s="255"/>
      <c r="H157" s="255"/>
      <c r="I157" s="255"/>
      <c r="J157" s="168" t="s">
        <v>362</v>
      </c>
      <c r="K157" s="169">
        <v>48</v>
      </c>
      <c r="L157" s="256">
        <v>0</v>
      </c>
      <c r="M157" s="256"/>
      <c r="N157" s="257">
        <f t="shared" si="5"/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 t="shared" si="6"/>
        <v>0</v>
      </c>
      <c r="X157" s="172">
        <v>0</v>
      </c>
      <c r="Y157" s="172">
        <f t="shared" si="7"/>
        <v>0</v>
      </c>
      <c r="Z157" s="172">
        <v>0</v>
      </c>
      <c r="AA157" s="173">
        <f t="shared" si="8"/>
        <v>0</v>
      </c>
      <c r="AR157" s="19" t="s">
        <v>430</v>
      </c>
      <c r="AT157" s="19" t="s">
        <v>189</v>
      </c>
      <c r="AU157" s="19" t="s">
        <v>90</v>
      </c>
      <c r="AY157" s="19" t="s">
        <v>188</v>
      </c>
      <c r="BE157" s="114">
        <f t="shared" si="9"/>
        <v>0</v>
      </c>
      <c r="BF157" s="114">
        <f t="shared" si="10"/>
        <v>0</v>
      </c>
      <c r="BG157" s="114">
        <f t="shared" si="11"/>
        <v>0</v>
      </c>
      <c r="BH157" s="114">
        <f t="shared" si="12"/>
        <v>0</v>
      </c>
      <c r="BI157" s="114">
        <f t="shared" si="13"/>
        <v>0</v>
      </c>
      <c r="BJ157" s="19" t="s">
        <v>90</v>
      </c>
      <c r="BK157" s="174">
        <f t="shared" si="14"/>
        <v>0</v>
      </c>
      <c r="BL157" s="19" t="s">
        <v>430</v>
      </c>
      <c r="BM157" s="19" t="s">
        <v>1563</v>
      </c>
    </row>
    <row r="158" spans="2:65" s="1" customFormat="1" ht="25.5" customHeight="1" x14ac:dyDescent="0.15">
      <c r="B158" s="137"/>
      <c r="C158" s="175" t="s">
        <v>315</v>
      </c>
      <c r="D158" s="175" t="s">
        <v>213</v>
      </c>
      <c r="E158" s="176" t="s">
        <v>1564</v>
      </c>
      <c r="F158" s="258" t="s">
        <v>1565</v>
      </c>
      <c r="G158" s="258"/>
      <c r="H158" s="258"/>
      <c r="I158" s="258"/>
      <c r="J158" s="177" t="s">
        <v>549</v>
      </c>
      <c r="K158" s="178">
        <v>54.768000000000001</v>
      </c>
      <c r="L158" s="259">
        <v>0</v>
      </c>
      <c r="M158" s="259"/>
      <c r="N158" s="260">
        <f t="shared" si="5"/>
        <v>0</v>
      </c>
      <c r="O158" s="257"/>
      <c r="P158" s="257"/>
      <c r="Q158" s="257"/>
      <c r="R158" s="140"/>
      <c r="T158" s="171" t="s">
        <v>5</v>
      </c>
      <c r="U158" s="44" t="s">
        <v>45</v>
      </c>
      <c r="V158" s="36"/>
      <c r="W158" s="172">
        <f t="shared" si="6"/>
        <v>0</v>
      </c>
      <c r="X158" s="172">
        <v>1E-3</v>
      </c>
      <c r="Y158" s="172">
        <f t="shared" si="7"/>
        <v>5.4768000000000004E-2</v>
      </c>
      <c r="Z158" s="172">
        <v>0</v>
      </c>
      <c r="AA158" s="173">
        <f t="shared" si="8"/>
        <v>0</v>
      </c>
      <c r="AR158" s="19" t="s">
        <v>1295</v>
      </c>
      <c r="AT158" s="19" t="s">
        <v>213</v>
      </c>
      <c r="AU158" s="19" t="s">
        <v>90</v>
      </c>
      <c r="AY158" s="19" t="s">
        <v>188</v>
      </c>
      <c r="BE158" s="114">
        <f t="shared" si="9"/>
        <v>0</v>
      </c>
      <c r="BF158" s="114">
        <f t="shared" si="10"/>
        <v>0</v>
      </c>
      <c r="BG158" s="114">
        <f t="shared" si="11"/>
        <v>0</v>
      </c>
      <c r="BH158" s="114">
        <f t="shared" si="12"/>
        <v>0</v>
      </c>
      <c r="BI158" s="114">
        <f t="shared" si="13"/>
        <v>0</v>
      </c>
      <c r="BJ158" s="19" t="s">
        <v>90</v>
      </c>
      <c r="BK158" s="174">
        <f t="shared" si="14"/>
        <v>0</v>
      </c>
      <c r="BL158" s="19" t="s">
        <v>430</v>
      </c>
      <c r="BM158" s="19" t="s">
        <v>1566</v>
      </c>
    </row>
    <row r="159" spans="2:65" s="1" customFormat="1" ht="25.5" customHeight="1" x14ac:dyDescent="0.15">
      <c r="B159" s="137"/>
      <c r="C159" s="166" t="s">
        <v>310</v>
      </c>
      <c r="D159" s="166" t="s">
        <v>189</v>
      </c>
      <c r="E159" s="167" t="s">
        <v>1567</v>
      </c>
      <c r="F159" s="255" t="s">
        <v>1568</v>
      </c>
      <c r="G159" s="255"/>
      <c r="H159" s="255"/>
      <c r="I159" s="255"/>
      <c r="J159" s="168" t="s">
        <v>362</v>
      </c>
      <c r="K159" s="169">
        <v>8</v>
      </c>
      <c r="L159" s="256">
        <v>0</v>
      </c>
      <c r="M159" s="256"/>
      <c r="N159" s="257">
        <f t="shared" si="5"/>
        <v>0</v>
      </c>
      <c r="O159" s="257"/>
      <c r="P159" s="257"/>
      <c r="Q159" s="257"/>
      <c r="R159" s="140"/>
      <c r="T159" s="171" t="s">
        <v>5</v>
      </c>
      <c r="U159" s="44" t="s">
        <v>45</v>
      </c>
      <c r="V159" s="36"/>
      <c r="W159" s="172">
        <f t="shared" si="6"/>
        <v>0</v>
      </c>
      <c r="X159" s="172">
        <v>0</v>
      </c>
      <c r="Y159" s="172">
        <f t="shared" si="7"/>
        <v>0</v>
      </c>
      <c r="Z159" s="172">
        <v>0</v>
      </c>
      <c r="AA159" s="173">
        <f t="shared" si="8"/>
        <v>0</v>
      </c>
      <c r="AR159" s="19" t="s">
        <v>430</v>
      </c>
      <c r="AT159" s="19" t="s">
        <v>189</v>
      </c>
      <c r="AU159" s="19" t="s">
        <v>90</v>
      </c>
      <c r="AY159" s="19" t="s">
        <v>188</v>
      </c>
      <c r="BE159" s="114">
        <f t="shared" si="9"/>
        <v>0</v>
      </c>
      <c r="BF159" s="114">
        <f t="shared" si="10"/>
        <v>0</v>
      </c>
      <c r="BG159" s="114">
        <f t="shared" si="11"/>
        <v>0</v>
      </c>
      <c r="BH159" s="114">
        <f t="shared" si="12"/>
        <v>0</v>
      </c>
      <c r="BI159" s="114">
        <f t="shared" si="13"/>
        <v>0</v>
      </c>
      <c r="BJ159" s="19" t="s">
        <v>90</v>
      </c>
      <c r="BK159" s="174">
        <f t="shared" si="14"/>
        <v>0</v>
      </c>
      <c r="BL159" s="19" t="s">
        <v>430</v>
      </c>
      <c r="BM159" s="19" t="s">
        <v>1569</v>
      </c>
    </row>
    <row r="160" spans="2:65" s="1" customFormat="1" ht="16.5" customHeight="1" x14ac:dyDescent="0.15">
      <c r="B160" s="137"/>
      <c r="C160" s="175" t="s">
        <v>322</v>
      </c>
      <c r="D160" s="175" t="s">
        <v>213</v>
      </c>
      <c r="E160" s="176" t="s">
        <v>1570</v>
      </c>
      <c r="F160" s="258" t="s">
        <v>1571</v>
      </c>
      <c r="G160" s="258"/>
      <c r="H160" s="258"/>
      <c r="I160" s="258"/>
      <c r="J160" s="177" t="s">
        <v>210</v>
      </c>
      <c r="K160" s="178">
        <v>8</v>
      </c>
      <c r="L160" s="259">
        <v>0</v>
      </c>
      <c r="M160" s="259"/>
      <c r="N160" s="260">
        <f t="shared" si="5"/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 t="shared" si="6"/>
        <v>0</v>
      </c>
      <c r="X160" s="172">
        <v>1.3999999999999999E-4</v>
      </c>
      <c r="Y160" s="172">
        <f t="shared" si="7"/>
        <v>1.1199999999999999E-3</v>
      </c>
      <c r="Z160" s="172">
        <v>0</v>
      </c>
      <c r="AA160" s="173">
        <f t="shared" si="8"/>
        <v>0</v>
      </c>
      <c r="AR160" s="19" t="s">
        <v>1295</v>
      </c>
      <c r="AT160" s="19" t="s">
        <v>213</v>
      </c>
      <c r="AU160" s="19" t="s">
        <v>90</v>
      </c>
      <c r="AY160" s="19" t="s">
        <v>188</v>
      </c>
      <c r="BE160" s="114">
        <f t="shared" si="9"/>
        <v>0</v>
      </c>
      <c r="BF160" s="114">
        <f t="shared" si="10"/>
        <v>0</v>
      </c>
      <c r="BG160" s="114">
        <f t="shared" si="11"/>
        <v>0</v>
      </c>
      <c r="BH160" s="114">
        <f t="shared" si="12"/>
        <v>0</v>
      </c>
      <c r="BI160" s="114">
        <f t="shared" si="13"/>
        <v>0</v>
      </c>
      <c r="BJ160" s="19" t="s">
        <v>90</v>
      </c>
      <c r="BK160" s="174">
        <f t="shared" si="14"/>
        <v>0</v>
      </c>
      <c r="BL160" s="19" t="s">
        <v>430</v>
      </c>
      <c r="BM160" s="19" t="s">
        <v>1572</v>
      </c>
    </row>
    <row r="161" spans="2:65" s="1" customFormat="1" ht="16.5" customHeight="1" x14ac:dyDescent="0.15">
      <c r="B161" s="137"/>
      <c r="C161" s="175" t="s">
        <v>326</v>
      </c>
      <c r="D161" s="175" t="s">
        <v>213</v>
      </c>
      <c r="E161" s="176" t="s">
        <v>1573</v>
      </c>
      <c r="F161" s="258" t="s">
        <v>1574</v>
      </c>
      <c r="G161" s="258"/>
      <c r="H161" s="258"/>
      <c r="I161" s="258"/>
      <c r="J161" s="177" t="s">
        <v>210</v>
      </c>
      <c r="K161" s="178">
        <v>8</v>
      </c>
      <c r="L161" s="259">
        <v>0</v>
      </c>
      <c r="M161" s="259"/>
      <c r="N161" s="260">
        <f t="shared" si="5"/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 t="shared" si="6"/>
        <v>0</v>
      </c>
      <c r="X161" s="172">
        <v>1.0000000000000001E-5</v>
      </c>
      <c r="Y161" s="172">
        <f t="shared" si="7"/>
        <v>8.0000000000000007E-5</v>
      </c>
      <c r="Z161" s="172">
        <v>0</v>
      </c>
      <c r="AA161" s="173">
        <f t="shared" si="8"/>
        <v>0</v>
      </c>
      <c r="AR161" s="19" t="s">
        <v>1295</v>
      </c>
      <c r="AT161" s="19" t="s">
        <v>213</v>
      </c>
      <c r="AU161" s="19" t="s">
        <v>90</v>
      </c>
      <c r="AY161" s="19" t="s">
        <v>188</v>
      </c>
      <c r="BE161" s="114">
        <f t="shared" si="9"/>
        <v>0</v>
      </c>
      <c r="BF161" s="114">
        <f t="shared" si="10"/>
        <v>0</v>
      </c>
      <c r="BG161" s="114">
        <f t="shared" si="11"/>
        <v>0</v>
      </c>
      <c r="BH161" s="114">
        <f t="shared" si="12"/>
        <v>0</v>
      </c>
      <c r="BI161" s="114">
        <f t="shared" si="13"/>
        <v>0</v>
      </c>
      <c r="BJ161" s="19" t="s">
        <v>90</v>
      </c>
      <c r="BK161" s="174">
        <f t="shared" si="14"/>
        <v>0</v>
      </c>
      <c r="BL161" s="19" t="s">
        <v>430</v>
      </c>
      <c r="BM161" s="19" t="s">
        <v>1575</v>
      </c>
    </row>
    <row r="162" spans="2:65" s="1" customFormat="1" ht="16.5" customHeight="1" x14ac:dyDescent="0.15">
      <c r="B162" s="137"/>
      <c r="C162" s="166" t="s">
        <v>330</v>
      </c>
      <c r="D162" s="166" t="s">
        <v>189</v>
      </c>
      <c r="E162" s="167" t="s">
        <v>1268</v>
      </c>
      <c r="F162" s="255" t="s">
        <v>1576</v>
      </c>
      <c r="G162" s="255"/>
      <c r="H162" s="255"/>
      <c r="I162" s="255"/>
      <c r="J162" s="168" t="s">
        <v>1270</v>
      </c>
      <c r="K162" s="169">
        <v>8</v>
      </c>
      <c r="L162" s="256">
        <v>0</v>
      </c>
      <c r="M162" s="256"/>
      <c r="N162" s="257">
        <f t="shared" si="5"/>
        <v>0</v>
      </c>
      <c r="O162" s="257"/>
      <c r="P162" s="257"/>
      <c r="Q162" s="257"/>
      <c r="R162" s="140"/>
      <c r="T162" s="171" t="s">
        <v>5</v>
      </c>
      <c r="U162" s="44" t="s">
        <v>45</v>
      </c>
      <c r="V162" s="36"/>
      <c r="W162" s="172">
        <f t="shared" si="6"/>
        <v>0</v>
      </c>
      <c r="X162" s="172">
        <v>0</v>
      </c>
      <c r="Y162" s="172">
        <f t="shared" si="7"/>
        <v>0</v>
      </c>
      <c r="Z162" s="172">
        <v>0</v>
      </c>
      <c r="AA162" s="173">
        <f t="shared" si="8"/>
        <v>0</v>
      </c>
      <c r="AR162" s="19" t="s">
        <v>430</v>
      </c>
      <c r="AT162" s="19" t="s">
        <v>189</v>
      </c>
      <c r="AU162" s="19" t="s">
        <v>90</v>
      </c>
      <c r="AY162" s="19" t="s">
        <v>188</v>
      </c>
      <c r="BE162" s="114">
        <f t="shared" si="9"/>
        <v>0</v>
      </c>
      <c r="BF162" s="114">
        <f t="shared" si="10"/>
        <v>0</v>
      </c>
      <c r="BG162" s="114">
        <f t="shared" si="11"/>
        <v>0</v>
      </c>
      <c r="BH162" s="114">
        <f t="shared" si="12"/>
        <v>0</v>
      </c>
      <c r="BI162" s="114">
        <f t="shared" si="13"/>
        <v>0</v>
      </c>
      <c r="BJ162" s="19" t="s">
        <v>90</v>
      </c>
      <c r="BK162" s="174">
        <f t="shared" si="14"/>
        <v>0</v>
      </c>
      <c r="BL162" s="19" t="s">
        <v>430</v>
      </c>
      <c r="BM162" s="19" t="s">
        <v>1577</v>
      </c>
    </row>
    <row r="163" spans="2:65" s="1" customFormat="1" ht="16.5" customHeight="1" x14ac:dyDescent="0.15">
      <c r="B163" s="137"/>
      <c r="C163" s="166" t="s">
        <v>334</v>
      </c>
      <c r="D163" s="166" t="s">
        <v>189</v>
      </c>
      <c r="E163" s="167" t="s">
        <v>1578</v>
      </c>
      <c r="F163" s="255" t="s">
        <v>1579</v>
      </c>
      <c r="G163" s="255"/>
      <c r="H163" s="255"/>
      <c r="I163" s="255"/>
      <c r="J163" s="168" t="s">
        <v>1459</v>
      </c>
      <c r="K163" s="170">
        <v>0</v>
      </c>
      <c r="L163" s="256">
        <v>0</v>
      </c>
      <c r="M163" s="256"/>
      <c r="N163" s="257">
        <f t="shared" si="5"/>
        <v>0</v>
      </c>
      <c r="O163" s="257"/>
      <c r="P163" s="257"/>
      <c r="Q163" s="257"/>
      <c r="R163" s="140"/>
      <c r="T163" s="171" t="s">
        <v>5</v>
      </c>
      <c r="U163" s="44" t="s">
        <v>45</v>
      </c>
      <c r="V163" s="36"/>
      <c r="W163" s="172">
        <f t="shared" si="6"/>
        <v>0</v>
      </c>
      <c r="X163" s="172">
        <v>0</v>
      </c>
      <c r="Y163" s="172">
        <f t="shared" si="7"/>
        <v>0</v>
      </c>
      <c r="Z163" s="172">
        <v>0</v>
      </c>
      <c r="AA163" s="173">
        <f t="shared" si="8"/>
        <v>0</v>
      </c>
      <c r="AR163" s="19" t="s">
        <v>430</v>
      </c>
      <c r="AT163" s="19" t="s">
        <v>189</v>
      </c>
      <c r="AU163" s="19" t="s">
        <v>90</v>
      </c>
      <c r="AY163" s="19" t="s">
        <v>188</v>
      </c>
      <c r="BE163" s="114">
        <f t="shared" si="9"/>
        <v>0</v>
      </c>
      <c r="BF163" s="114">
        <f t="shared" si="10"/>
        <v>0</v>
      </c>
      <c r="BG163" s="114">
        <f t="shared" si="11"/>
        <v>0</v>
      </c>
      <c r="BH163" s="114">
        <f t="shared" si="12"/>
        <v>0</v>
      </c>
      <c r="BI163" s="114">
        <f t="shared" si="13"/>
        <v>0</v>
      </c>
      <c r="BJ163" s="19" t="s">
        <v>90</v>
      </c>
      <c r="BK163" s="174">
        <f t="shared" si="14"/>
        <v>0</v>
      </c>
      <c r="BL163" s="19" t="s">
        <v>430</v>
      </c>
      <c r="BM163" s="19" t="s">
        <v>1580</v>
      </c>
    </row>
    <row r="164" spans="2:65" s="1" customFormat="1" ht="16.5" customHeight="1" x14ac:dyDescent="0.15">
      <c r="B164" s="137"/>
      <c r="C164" s="166" t="s">
        <v>338</v>
      </c>
      <c r="D164" s="166" t="s">
        <v>189</v>
      </c>
      <c r="E164" s="167" t="s">
        <v>1581</v>
      </c>
      <c r="F164" s="255" t="s">
        <v>1582</v>
      </c>
      <c r="G164" s="255"/>
      <c r="H164" s="255"/>
      <c r="I164" s="255"/>
      <c r="J164" s="168" t="s">
        <v>1459</v>
      </c>
      <c r="K164" s="170">
        <v>0</v>
      </c>
      <c r="L164" s="256">
        <v>0</v>
      </c>
      <c r="M164" s="256"/>
      <c r="N164" s="257">
        <f t="shared" si="5"/>
        <v>0</v>
      </c>
      <c r="O164" s="257"/>
      <c r="P164" s="257"/>
      <c r="Q164" s="257"/>
      <c r="R164" s="140"/>
      <c r="T164" s="171" t="s">
        <v>5</v>
      </c>
      <c r="U164" s="44" t="s">
        <v>45</v>
      </c>
      <c r="V164" s="36"/>
      <c r="W164" s="172">
        <f t="shared" si="6"/>
        <v>0</v>
      </c>
      <c r="X164" s="172">
        <v>0</v>
      </c>
      <c r="Y164" s="172">
        <f t="shared" si="7"/>
        <v>0</v>
      </c>
      <c r="Z164" s="172">
        <v>0</v>
      </c>
      <c r="AA164" s="173">
        <f t="shared" si="8"/>
        <v>0</v>
      </c>
      <c r="AR164" s="19" t="s">
        <v>430</v>
      </c>
      <c r="AT164" s="19" t="s">
        <v>189</v>
      </c>
      <c r="AU164" s="19" t="s">
        <v>90</v>
      </c>
      <c r="AY164" s="19" t="s">
        <v>188</v>
      </c>
      <c r="BE164" s="114">
        <f t="shared" si="9"/>
        <v>0</v>
      </c>
      <c r="BF164" s="114">
        <f t="shared" si="10"/>
        <v>0</v>
      </c>
      <c r="BG164" s="114">
        <f t="shared" si="11"/>
        <v>0</v>
      </c>
      <c r="BH164" s="114">
        <f t="shared" si="12"/>
        <v>0</v>
      </c>
      <c r="BI164" s="114">
        <f t="shared" si="13"/>
        <v>0</v>
      </c>
      <c r="BJ164" s="19" t="s">
        <v>90</v>
      </c>
      <c r="BK164" s="174">
        <f t="shared" si="14"/>
        <v>0</v>
      </c>
      <c r="BL164" s="19" t="s">
        <v>430</v>
      </c>
      <c r="BM164" s="19" t="s">
        <v>1583</v>
      </c>
    </row>
    <row r="165" spans="2:65" s="1" customFormat="1" ht="16.5" customHeight="1" x14ac:dyDescent="0.15">
      <c r="B165" s="137"/>
      <c r="C165" s="166" t="s">
        <v>302</v>
      </c>
      <c r="D165" s="166" t="s">
        <v>189</v>
      </c>
      <c r="E165" s="167" t="s">
        <v>1584</v>
      </c>
      <c r="F165" s="255" t="s">
        <v>1585</v>
      </c>
      <c r="G165" s="255"/>
      <c r="H165" s="255"/>
      <c r="I165" s="255"/>
      <c r="J165" s="168" t="s">
        <v>1459</v>
      </c>
      <c r="K165" s="170">
        <v>0</v>
      </c>
      <c r="L165" s="256">
        <v>0</v>
      </c>
      <c r="M165" s="256"/>
      <c r="N165" s="257">
        <f t="shared" si="5"/>
        <v>0</v>
      </c>
      <c r="O165" s="257"/>
      <c r="P165" s="257"/>
      <c r="Q165" s="257"/>
      <c r="R165" s="140"/>
      <c r="T165" s="171" t="s">
        <v>5</v>
      </c>
      <c r="U165" s="44" t="s">
        <v>45</v>
      </c>
      <c r="V165" s="36"/>
      <c r="W165" s="172">
        <f t="shared" si="6"/>
        <v>0</v>
      </c>
      <c r="X165" s="172">
        <v>0</v>
      </c>
      <c r="Y165" s="172">
        <f t="shared" si="7"/>
        <v>0</v>
      </c>
      <c r="Z165" s="172">
        <v>0</v>
      </c>
      <c r="AA165" s="173">
        <f t="shared" si="8"/>
        <v>0</v>
      </c>
      <c r="AR165" s="19" t="s">
        <v>430</v>
      </c>
      <c r="AT165" s="19" t="s">
        <v>189</v>
      </c>
      <c r="AU165" s="19" t="s">
        <v>90</v>
      </c>
      <c r="AY165" s="19" t="s">
        <v>188</v>
      </c>
      <c r="BE165" s="114">
        <f t="shared" si="9"/>
        <v>0</v>
      </c>
      <c r="BF165" s="114">
        <f t="shared" si="10"/>
        <v>0</v>
      </c>
      <c r="BG165" s="114">
        <f t="shared" si="11"/>
        <v>0</v>
      </c>
      <c r="BH165" s="114">
        <f t="shared" si="12"/>
        <v>0</v>
      </c>
      <c r="BI165" s="114">
        <f t="shared" si="13"/>
        <v>0</v>
      </c>
      <c r="BJ165" s="19" t="s">
        <v>90</v>
      </c>
      <c r="BK165" s="174">
        <f t="shared" si="14"/>
        <v>0</v>
      </c>
      <c r="BL165" s="19" t="s">
        <v>430</v>
      </c>
      <c r="BM165" s="19" t="s">
        <v>1586</v>
      </c>
    </row>
    <row r="166" spans="2:65" s="10" customFormat="1" ht="22.25" customHeight="1" x14ac:dyDescent="0.15">
      <c r="B166" s="155"/>
      <c r="C166" s="156"/>
      <c r="D166" s="165" t="s">
        <v>1469</v>
      </c>
      <c r="E166" s="165"/>
      <c r="F166" s="165"/>
      <c r="G166" s="165"/>
      <c r="H166" s="165"/>
      <c r="I166" s="165"/>
      <c r="J166" s="165"/>
      <c r="K166" s="165"/>
      <c r="L166" s="165"/>
      <c r="M166" s="165"/>
      <c r="N166" s="267">
        <f>BK166</f>
        <v>0</v>
      </c>
      <c r="O166" s="268"/>
      <c r="P166" s="268"/>
      <c r="Q166" s="268"/>
      <c r="R166" s="158"/>
      <c r="T166" s="159"/>
      <c r="U166" s="156"/>
      <c r="V166" s="156"/>
      <c r="W166" s="160">
        <f>SUM(W167:W170)</f>
        <v>0</v>
      </c>
      <c r="X166" s="156"/>
      <c r="Y166" s="160">
        <f>SUM(Y167:Y170)</f>
        <v>0</v>
      </c>
      <c r="Z166" s="156"/>
      <c r="AA166" s="161">
        <f>SUM(AA167:AA170)</f>
        <v>0</v>
      </c>
      <c r="AR166" s="162" t="s">
        <v>106</v>
      </c>
      <c r="AT166" s="163" t="s">
        <v>77</v>
      </c>
      <c r="AU166" s="163" t="s">
        <v>90</v>
      </c>
      <c r="AY166" s="162" t="s">
        <v>188</v>
      </c>
      <c r="BK166" s="164">
        <f>SUM(BK167:BK170)</f>
        <v>0</v>
      </c>
    </row>
    <row r="167" spans="2:65" s="1" customFormat="1" ht="25.5" customHeight="1" x14ac:dyDescent="0.15">
      <c r="B167" s="137"/>
      <c r="C167" s="166" t="s">
        <v>345</v>
      </c>
      <c r="D167" s="166" t="s">
        <v>189</v>
      </c>
      <c r="E167" s="167" t="s">
        <v>1587</v>
      </c>
      <c r="F167" s="255" t="s">
        <v>1588</v>
      </c>
      <c r="G167" s="255"/>
      <c r="H167" s="255"/>
      <c r="I167" s="255"/>
      <c r="J167" s="168" t="s">
        <v>362</v>
      </c>
      <c r="K167" s="169">
        <v>75</v>
      </c>
      <c r="L167" s="256">
        <v>0</v>
      </c>
      <c r="M167" s="256"/>
      <c r="N167" s="257">
        <f>ROUND(L167*K167,3)</f>
        <v>0</v>
      </c>
      <c r="O167" s="257"/>
      <c r="P167" s="257"/>
      <c r="Q167" s="257"/>
      <c r="R167" s="140"/>
      <c r="T167" s="171" t="s">
        <v>5</v>
      </c>
      <c r="U167" s="44" t="s">
        <v>45</v>
      </c>
      <c r="V167" s="36"/>
      <c r="W167" s="172">
        <f>V167*K167</f>
        <v>0</v>
      </c>
      <c r="X167" s="172">
        <v>0</v>
      </c>
      <c r="Y167" s="172">
        <f>X167*K167</f>
        <v>0</v>
      </c>
      <c r="Z167" s="172">
        <v>0</v>
      </c>
      <c r="AA167" s="173">
        <f>Z167*K167</f>
        <v>0</v>
      </c>
      <c r="AR167" s="19" t="s">
        <v>430</v>
      </c>
      <c r="AT167" s="19" t="s">
        <v>189</v>
      </c>
      <c r="AU167" s="19" t="s">
        <v>106</v>
      </c>
      <c r="AY167" s="19" t="s">
        <v>188</v>
      </c>
      <c r="BE167" s="114">
        <f>IF(U167="základná",N167,0)</f>
        <v>0</v>
      </c>
      <c r="BF167" s="114">
        <f>IF(U167="znížená",N167,0)</f>
        <v>0</v>
      </c>
      <c r="BG167" s="114">
        <f>IF(U167="zákl. prenesená",N167,0)</f>
        <v>0</v>
      </c>
      <c r="BH167" s="114">
        <f>IF(U167="zníž. prenesená",N167,0)</f>
        <v>0</v>
      </c>
      <c r="BI167" s="114">
        <f>IF(U167="nulová",N167,0)</f>
        <v>0</v>
      </c>
      <c r="BJ167" s="19" t="s">
        <v>90</v>
      </c>
      <c r="BK167" s="174">
        <f>ROUND(L167*K167,3)</f>
        <v>0</v>
      </c>
      <c r="BL167" s="19" t="s">
        <v>430</v>
      </c>
      <c r="BM167" s="19" t="s">
        <v>1589</v>
      </c>
    </row>
    <row r="168" spans="2:65" s="1" customFormat="1" ht="38.25" customHeight="1" x14ac:dyDescent="0.15">
      <c r="B168" s="137"/>
      <c r="C168" s="166" t="s">
        <v>306</v>
      </c>
      <c r="D168" s="166" t="s">
        <v>189</v>
      </c>
      <c r="E168" s="167" t="s">
        <v>1590</v>
      </c>
      <c r="F168" s="255" t="s">
        <v>1591</v>
      </c>
      <c r="G168" s="255"/>
      <c r="H168" s="255"/>
      <c r="I168" s="255"/>
      <c r="J168" s="168" t="s">
        <v>362</v>
      </c>
      <c r="K168" s="169">
        <v>75</v>
      </c>
      <c r="L168" s="256">
        <v>0</v>
      </c>
      <c r="M168" s="256"/>
      <c r="N168" s="257">
        <f>ROUND(L168*K168,3)</f>
        <v>0</v>
      </c>
      <c r="O168" s="257"/>
      <c r="P168" s="257"/>
      <c r="Q168" s="257"/>
      <c r="R168" s="140"/>
      <c r="T168" s="171" t="s">
        <v>5</v>
      </c>
      <c r="U168" s="44" t="s">
        <v>45</v>
      </c>
      <c r="V168" s="36"/>
      <c r="W168" s="172">
        <f>V168*K168</f>
        <v>0</v>
      </c>
      <c r="X168" s="172">
        <v>0</v>
      </c>
      <c r="Y168" s="172">
        <f>X168*K168</f>
        <v>0</v>
      </c>
      <c r="Z168" s="172">
        <v>0</v>
      </c>
      <c r="AA168" s="173">
        <f>Z168*K168</f>
        <v>0</v>
      </c>
      <c r="AR168" s="19" t="s">
        <v>430</v>
      </c>
      <c r="AT168" s="19" t="s">
        <v>189</v>
      </c>
      <c r="AU168" s="19" t="s">
        <v>106</v>
      </c>
      <c r="AY168" s="19" t="s">
        <v>188</v>
      </c>
      <c r="BE168" s="114">
        <f>IF(U168="základná",N168,0)</f>
        <v>0</v>
      </c>
      <c r="BF168" s="114">
        <f>IF(U168="znížená",N168,0)</f>
        <v>0</v>
      </c>
      <c r="BG168" s="114">
        <f>IF(U168="zákl. prenesená",N168,0)</f>
        <v>0</v>
      </c>
      <c r="BH168" s="114">
        <f>IF(U168="zníž. prenesená",N168,0)</f>
        <v>0</v>
      </c>
      <c r="BI168" s="114">
        <f>IF(U168="nulová",N168,0)</f>
        <v>0</v>
      </c>
      <c r="BJ168" s="19" t="s">
        <v>90</v>
      </c>
      <c r="BK168" s="174">
        <f>ROUND(L168*K168,3)</f>
        <v>0</v>
      </c>
      <c r="BL168" s="19" t="s">
        <v>430</v>
      </c>
      <c r="BM168" s="19" t="s">
        <v>1592</v>
      </c>
    </row>
    <row r="169" spans="2:65" s="1" customFormat="1" ht="38.25" customHeight="1" x14ac:dyDescent="0.15">
      <c r="B169" s="137"/>
      <c r="C169" s="166" t="s">
        <v>352</v>
      </c>
      <c r="D169" s="166" t="s">
        <v>189</v>
      </c>
      <c r="E169" s="167" t="s">
        <v>1593</v>
      </c>
      <c r="F169" s="255" t="s">
        <v>1594</v>
      </c>
      <c r="G169" s="255"/>
      <c r="H169" s="255"/>
      <c r="I169" s="255"/>
      <c r="J169" s="168" t="s">
        <v>220</v>
      </c>
      <c r="K169" s="169">
        <v>37.5</v>
      </c>
      <c r="L169" s="256">
        <v>0</v>
      </c>
      <c r="M169" s="256"/>
      <c r="N169" s="257">
        <f>ROUND(L169*K169,3)</f>
        <v>0</v>
      </c>
      <c r="O169" s="257"/>
      <c r="P169" s="257"/>
      <c r="Q169" s="257"/>
      <c r="R169" s="140"/>
      <c r="T169" s="171" t="s">
        <v>5</v>
      </c>
      <c r="U169" s="44" t="s">
        <v>45</v>
      </c>
      <c r="V169" s="36"/>
      <c r="W169" s="172">
        <f>V169*K169</f>
        <v>0</v>
      </c>
      <c r="X169" s="172">
        <v>0</v>
      </c>
      <c r="Y169" s="172">
        <f>X169*K169</f>
        <v>0</v>
      </c>
      <c r="Z169" s="172">
        <v>0</v>
      </c>
      <c r="AA169" s="173">
        <f>Z169*K169</f>
        <v>0</v>
      </c>
      <c r="AR169" s="19" t="s">
        <v>430</v>
      </c>
      <c r="AT169" s="19" t="s">
        <v>189</v>
      </c>
      <c r="AU169" s="19" t="s">
        <v>106</v>
      </c>
      <c r="AY169" s="19" t="s">
        <v>188</v>
      </c>
      <c r="BE169" s="114">
        <f>IF(U169="základná",N169,0)</f>
        <v>0</v>
      </c>
      <c r="BF169" s="114">
        <f>IF(U169="znížená",N169,0)</f>
        <v>0</v>
      </c>
      <c r="BG169" s="114">
        <f>IF(U169="zákl. prenesená",N169,0)</f>
        <v>0</v>
      </c>
      <c r="BH169" s="114">
        <f>IF(U169="zníž. prenesená",N169,0)</f>
        <v>0</v>
      </c>
      <c r="BI169" s="114">
        <f>IF(U169="nulová",N169,0)</f>
        <v>0</v>
      </c>
      <c r="BJ169" s="19" t="s">
        <v>90</v>
      </c>
      <c r="BK169" s="174">
        <f>ROUND(L169*K169,3)</f>
        <v>0</v>
      </c>
      <c r="BL169" s="19" t="s">
        <v>430</v>
      </c>
      <c r="BM169" s="19" t="s">
        <v>1595</v>
      </c>
    </row>
    <row r="170" spans="2:65" s="1" customFormat="1" ht="16.5" customHeight="1" x14ac:dyDescent="0.15">
      <c r="B170" s="137"/>
      <c r="C170" s="166" t="s">
        <v>282</v>
      </c>
      <c r="D170" s="166" t="s">
        <v>189</v>
      </c>
      <c r="E170" s="167" t="s">
        <v>1596</v>
      </c>
      <c r="F170" s="255" t="s">
        <v>1585</v>
      </c>
      <c r="G170" s="255"/>
      <c r="H170" s="255"/>
      <c r="I170" s="255"/>
      <c r="J170" s="168" t="s">
        <v>1459</v>
      </c>
      <c r="K170" s="170">
        <v>0</v>
      </c>
      <c r="L170" s="256">
        <v>0</v>
      </c>
      <c r="M170" s="256"/>
      <c r="N170" s="257">
        <f>ROUND(L170*K170,3)</f>
        <v>0</v>
      </c>
      <c r="O170" s="257"/>
      <c r="P170" s="257"/>
      <c r="Q170" s="257"/>
      <c r="R170" s="140"/>
      <c r="T170" s="171" t="s">
        <v>5</v>
      </c>
      <c r="U170" s="44" t="s">
        <v>45</v>
      </c>
      <c r="V170" s="36"/>
      <c r="W170" s="172">
        <f>V170*K170</f>
        <v>0</v>
      </c>
      <c r="X170" s="172">
        <v>0</v>
      </c>
      <c r="Y170" s="172">
        <f>X170*K170</f>
        <v>0</v>
      </c>
      <c r="Z170" s="172">
        <v>0</v>
      </c>
      <c r="AA170" s="173">
        <f>Z170*K170</f>
        <v>0</v>
      </c>
      <c r="AR170" s="19" t="s">
        <v>430</v>
      </c>
      <c r="AT170" s="19" t="s">
        <v>189</v>
      </c>
      <c r="AU170" s="19" t="s">
        <v>106</v>
      </c>
      <c r="AY170" s="19" t="s">
        <v>188</v>
      </c>
      <c r="BE170" s="114">
        <f>IF(U170="základná",N170,0)</f>
        <v>0</v>
      </c>
      <c r="BF170" s="114">
        <f>IF(U170="znížená",N170,0)</f>
        <v>0</v>
      </c>
      <c r="BG170" s="114">
        <f>IF(U170="zákl. prenesená",N170,0)</f>
        <v>0</v>
      </c>
      <c r="BH170" s="114">
        <f>IF(U170="zníž. prenesená",N170,0)</f>
        <v>0</v>
      </c>
      <c r="BI170" s="114">
        <f>IF(U170="nulová",N170,0)</f>
        <v>0</v>
      </c>
      <c r="BJ170" s="19" t="s">
        <v>90</v>
      </c>
      <c r="BK170" s="174">
        <f>ROUND(L170*K170,3)</f>
        <v>0</v>
      </c>
      <c r="BL170" s="19" t="s">
        <v>430</v>
      </c>
      <c r="BM170" s="19" t="s">
        <v>1597</v>
      </c>
    </row>
    <row r="171" spans="2:65" s="1" customFormat="1" ht="50" customHeight="1" x14ac:dyDescent="0.2">
      <c r="B171" s="35"/>
      <c r="C171" s="36"/>
      <c r="D171" s="157" t="s">
        <v>819</v>
      </c>
      <c r="E171" s="36"/>
      <c r="F171" s="36"/>
      <c r="G171" s="36"/>
      <c r="H171" s="36"/>
      <c r="I171" s="36"/>
      <c r="J171" s="36"/>
      <c r="K171" s="36"/>
      <c r="L171" s="36"/>
      <c r="M171" s="36"/>
      <c r="N171" s="269">
        <f>BK171</f>
        <v>0</v>
      </c>
      <c r="O171" s="270"/>
      <c r="P171" s="270"/>
      <c r="Q171" s="270"/>
      <c r="R171" s="37"/>
      <c r="T171" s="179"/>
      <c r="U171" s="36"/>
      <c r="V171" s="36"/>
      <c r="W171" s="36"/>
      <c r="X171" s="36"/>
      <c r="Y171" s="36"/>
      <c r="Z171" s="36"/>
      <c r="AA171" s="74"/>
      <c r="AT171" s="19" t="s">
        <v>77</v>
      </c>
      <c r="AU171" s="19" t="s">
        <v>78</v>
      </c>
      <c r="AY171" s="19" t="s">
        <v>820</v>
      </c>
      <c r="BK171" s="174">
        <f>SUM(BK172:BK174)</f>
        <v>0</v>
      </c>
    </row>
    <row r="172" spans="2:65" s="1" customFormat="1" ht="22.25" customHeight="1" x14ac:dyDescent="0.15">
      <c r="B172" s="35"/>
      <c r="C172" s="180" t="s">
        <v>5</v>
      </c>
      <c r="D172" s="180" t="s">
        <v>189</v>
      </c>
      <c r="E172" s="181" t="s">
        <v>5</v>
      </c>
      <c r="F172" s="265" t="s">
        <v>5</v>
      </c>
      <c r="G172" s="265"/>
      <c r="H172" s="265"/>
      <c r="I172" s="265"/>
      <c r="J172" s="182" t="s">
        <v>5</v>
      </c>
      <c r="K172" s="170"/>
      <c r="L172" s="256"/>
      <c r="M172" s="266"/>
      <c r="N172" s="266">
        <f>BK172</f>
        <v>0</v>
      </c>
      <c r="O172" s="266"/>
      <c r="P172" s="266"/>
      <c r="Q172" s="266"/>
      <c r="R172" s="37"/>
      <c r="T172" s="171" t="s">
        <v>5</v>
      </c>
      <c r="U172" s="183" t="s">
        <v>45</v>
      </c>
      <c r="V172" s="36"/>
      <c r="W172" s="36"/>
      <c r="X172" s="36"/>
      <c r="Y172" s="36"/>
      <c r="Z172" s="36"/>
      <c r="AA172" s="74"/>
      <c r="AT172" s="19" t="s">
        <v>820</v>
      </c>
      <c r="AU172" s="19" t="s">
        <v>85</v>
      </c>
      <c r="AY172" s="19" t="s">
        <v>820</v>
      </c>
      <c r="BE172" s="114">
        <f>IF(U172="základná",N172,0)</f>
        <v>0</v>
      </c>
      <c r="BF172" s="114">
        <f>IF(U172="znížená",N172,0)</f>
        <v>0</v>
      </c>
      <c r="BG172" s="114">
        <f>IF(U172="zákl. prenesená",N172,0)</f>
        <v>0</v>
      </c>
      <c r="BH172" s="114">
        <f>IF(U172="zníž. prenesená",N172,0)</f>
        <v>0</v>
      </c>
      <c r="BI172" s="114">
        <f>IF(U172="nulová",N172,0)</f>
        <v>0</v>
      </c>
      <c r="BJ172" s="19" t="s">
        <v>90</v>
      </c>
      <c r="BK172" s="174">
        <f>L172*K172</f>
        <v>0</v>
      </c>
    </row>
    <row r="173" spans="2:65" s="1" customFormat="1" ht="22.25" customHeight="1" x14ac:dyDescent="0.15">
      <c r="B173" s="35"/>
      <c r="C173" s="180" t="s">
        <v>5</v>
      </c>
      <c r="D173" s="180" t="s">
        <v>189</v>
      </c>
      <c r="E173" s="181" t="s">
        <v>5</v>
      </c>
      <c r="F173" s="265" t="s">
        <v>5</v>
      </c>
      <c r="G173" s="265"/>
      <c r="H173" s="265"/>
      <c r="I173" s="265"/>
      <c r="J173" s="182" t="s">
        <v>5</v>
      </c>
      <c r="K173" s="170"/>
      <c r="L173" s="256"/>
      <c r="M173" s="266"/>
      <c r="N173" s="266">
        <f>BK173</f>
        <v>0</v>
      </c>
      <c r="O173" s="266"/>
      <c r="P173" s="266"/>
      <c r="Q173" s="266"/>
      <c r="R173" s="37"/>
      <c r="T173" s="171" t="s">
        <v>5</v>
      </c>
      <c r="U173" s="183" t="s">
        <v>45</v>
      </c>
      <c r="V173" s="36"/>
      <c r="W173" s="36"/>
      <c r="X173" s="36"/>
      <c r="Y173" s="36"/>
      <c r="Z173" s="36"/>
      <c r="AA173" s="74"/>
      <c r="AT173" s="19" t="s">
        <v>820</v>
      </c>
      <c r="AU173" s="19" t="s">
        <v>85</v>
      </c>
      <c r="AY173" s="19" t="s">
        <v>820</v>
      </c>
      <c r="BE173" s="114">
        <f>IF(U173="základná",N173,0)</f>
        <v>0</v>
      </c>
      <c r="BF173" s="114">
        <f>IF(U173="znížená",N173,0)</f>
        <v>0</v>
      </c>
      <c r="BG173" s="114">
        <f>IF(U173="zákl. prenesená",N173,0)</f>
        <v>0</v>
      </c>
      <c r="BH173" s="114">
        <f>IF(U173="zníž. prenesená",N173,0)</f>
        <v>0</v>
      </c>
      <c r="BI173" s="114">
        <f>IF(U173="nulová",N173,0)</f>
        <v>0</v>
      </c>
      <c r="BJ173" s="19" t="s">
        <v>90</v>
      </c>
      <c r="BK173" s="174">
        <f>L173*K173</f>
        <v>0</v>
      </c>
    </row>
    <row r="174" spans="2:65" s="1" customFormat="1" ht="22.25" customHeight="1" x14ac:dyDescent="0.15">
      <c r="B174" s="35"/>
      <c r="C174" s="180" t="s">
        <v>5</v>
      </c>
      <c r="D174" s="180" t="s">
        <v>189</v>
      </c>
      <c r="E174" s="181" t="s">
        <v>5</v>
      </c>
      <c r="F174" s="265" t="s">
        <v>5</v>
      </c>
      <c r="G174" s="265"/>
      <c r="H174" s="265"/>
      <c r="I174" s="265"/>
      <c r="J174" s="182" t="s">
        <v>5</v>
      </c>
      <c r="K174" s="170"/>
      <c r="L174" s="256"/>
      <c r="M174" s="266"/>
      <c r="N174" s="266">
        <f>BK174</f>
        <v>0</v>
      </c>
      <c r="O174" s="266"/>
      <c r="P174" s="266"/>
      <c r="Q174" s="266"/>
      <c r="R174" s="37"/>
      <c r="T174" s="171" t="s">
        <v>5</v>
      </c>
      <c r="U174" s="183" t="s">
        <v>45</v>
      </c>
      <c r="V174" s="56"/>
      <c r="W174" s="56"/>
      <c r="X174" s="56"/>
      <c r="Y174" s="56"/>
      <c r="Z174" s="56"/>
      <c r="AA174" s="58"/>
      <c r="AT174" s="19" t="s">
        <v>820</v>
      </c>
      <c r="AU174" s="19" t="s">
        <v>85</v>
      </c>
      <c r="AY174" s="19" t="s">
        <v>820</v>
      </c>
      <c r="BE174" s="114">
        <f>IF(U174="základná",N174,0)</f>
        <v>0</v>
      </c>
      <c r="BF174" s="114">
        <f>IF(U174="znížená",N174,0)</f>
        <v>0</v>
      </c>
      <c r="BG174" s="114">
        <f>IF(U174="zákl. prenesená",N174,0)</f>
        <v>0</v>
      </c>
      <c r="BH174" s="114">
        <f>IF(U174="zníž. prenesená",N174,0)</f>
        <v>0</v>
      </c>
      <c r="BI174" s="114">
        <f>IF(U174="nulová",N174,0)</f>
        <v>0</v>
      </c>
      <c r="BJ174" s="19" t="s">
        <v>90</v>
      </c>
      <c r="BK174" s="174">
        <f>L174*K174</f>
        <v>0</v>
      </c>
    </row>
    <row r="175" spans="2:65" s="1" customFormat="1" ht="7" customHeight="1" x14ac:dyDescent="0.15">
      <c r="B175" s="59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1"/>
    </row>
  </sheetData>
  <mergeCells count="218">
    <mergeCell ref="S2:AC2"/>
    <mergeCell ref="F174:I174"/>
    <mergeCell ref="L174:M174"/>
    <mergeCell ref="N174:Q174"/>
    <mergeCell ref="N123:Q123"/>
    <mergeCell ref="N124:Q124"/>
    <mergeCell ref="N125:Q125"/>
    <mergeCell ref="N166:Q166"/>
    <mergeCell ref="N171:Q171"/>
    <mergeCell ref="N164:Q164"/>
    <mergeCell ref="F165:I165"/>
    <mergeCell ref="L165:M165"/>
    <mergeCell ref="N165:Q165"/>
    <mergeCell ref="F160:I160"/>
    <mergeCell ref="L160:M160"/>
    <mergeCell ref="N160:Q160"/>
    <mergeCell ref="F161:I161"/>
    <mergeCell ref="L161:M161"/>
    <mergeCell ref="N161:Q161"/>
    <mergeCell ref="F162:I162"/>
    <mergeCell ref="L162:M162"/>
    <mergeCell ref="N162:Q162"/>
    <mergeCell ref="F157:I157"/>
    <mergeCell ref="L157:M157"/>
    <mergeCell ref="H1:K1"/>
    <mergeCell ref="F170:I170"/>
    <mergeCell ref="L170:M170"/>
    <mergeCell ref="N170:Q170"/>
    <mergeCell ref="F172:I172"/>
    <mergeCell ref="L172:M172"/>
    <mergeCell ref="N172:Q172"/>
    <mergeCell ref="F173:I173"/>
    <mergeCell ref="L173:M173"/>
    <mergeCell ref="N173:Q173"/>
    <mergeCell ref="F167:I167"/>
    <mergeCell ref="L167:M167"/>
    <mergeCell ref="N167:Q167"/>
    <mergeCell ref="F168:I168"/>
    <mergeCell ref="L168:M168"/>
    <mergeCell ref="N168:Q168"/>
    <mergeCell ref="F169:I169"/>
    <mergeCell ref="L169:M169"/>
    <mergeCell ref="N169:Q169"/>
    <mergeCell ref="F163:I163"/>
    <mergeCell ref="L163:M163"/>
    <mergeCell ref="N163:Q163"/>
    <mergeCell ref="F164:I164"/>
    <mergeCell ref="L164:M164"/>
    <mergeCell ref="N157:Q157"/>
    <mergeCell ref="F158:I158"/>
    <mergeCell ref="L158:M158"/>
    <mergeCell ref="N158:Q158"/>
    <mergeCell ref="F159:I159"/>
    <mergeCell ref="L159:M159"/>
    <mergeCell ref="N159:Q159"/>
    <mergeCell ref="F154:I154"/>
    <mergeCell ref="L154:M154"/>
    <mergeCell ref="N154:Q154"/>
    <mergeCell ref="F155:I155"/>
    <mergeCell ref="L155:M155"/>
    <mergeCell ref="N155:Q155"/>
    <mergeCell ref="F156:I156"/>
    <mergeCell ref="L156:M156"/>
    <mergeCell ref="N156:Q156"/>
    <mergeCell ref="F151:I151"/>
    <mergeCell ref="L151:M151"/>
    <mergeCell ref="N151:Q151"/>
    <mergeCell ref="F152:I152"/>
    <mergeCell ref="L152:M152"/>
    <mergeCell ref="N152:Q152"/>
    <mergeCell ref="F153:I153"/>
    <mergeCell ref="L153:M153"/>
    <mergeCell ref="N153:Q153"/>
    <mergeCell ref="F148:I148"/>
    <mergeCell ref="L148:M148"/>
    <mergeCell ref="N148:Q148"/>
    <mergeCell ref="F149:I149"/>
    <mergeCell ref="L149:M149"/>
    <mergeCell ref="N149:Q149"/>
    <mergeCell ref="F150:I150"/>
    <mergeCell ref="L150:M150"/>
    <mergeCell ref="N150:Q150"/>
    <mergeCell ref="F145:I145"/>
    <mergeCell ref="L145:M145"/>
    <mergeCell ref="N145:Q145"/>
    <mergeCell ref="F146:I146"/>
    <mergeCell ref="L146:M146"/>
    <mergeCell ref="N146:Q146"/>
    <mergeCell ref="F147:I147"/>
    <mergeCell ref="L147:M147"/>
    <mergeCell ref="N147:Q147"/>
    <mergeCell ref="F142:I142"/>
    <mergeCell ref="L142:M142"/>
    <mergeCell ref="N142:Q142"/>
    <mergeCell ref="F143:I143"/>
    <mergeCell ref="L143:M143"/>
    <mergeCell ref="N143:Q143"/>
    <mergeCell ref="F144:I144"/>
    <mergeCell ref="L144:M144"/>
    <mergeCell ref="N144:Q144"/>
    <mergeCell ref="F139:I139"/>
    <mergeCell ref="L139:M139"/>
    <mergeCell ref="N139:Q139"/>
    <mergeCell ref="F140:I140"/>
    <mergeCell ref="L140:M140"/>
    <mergeCell ref="N140:Q140"/>
    <mergeCell ref="F141:I141"/>
    <mergeCell ref="L141:M141"/>
    <mergeCell ref="N141:Q141"/>
    <mergeCell ref="F136:I136"/>
    <mergeCell ref="L136:M136"/>
    <mergeCell ref="N136:Q136"/>
    <mergeCell ref="F137:I137"/>
    <mergeCell ref="L137:M137"/>
    <mergeCell ref="N137:Q137"/>
    <mergeCell ref="F138:I138"/>
    <mergeCell ref="L138:M138"/>
    <mergeCell ref="N138:Q138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27:I127"/>
    <mergeCell ref="L127:M127"/>
    <mergeCell ref="N127:Q127"/>
    <mergeCell ref="F128:I128"/>
    <mergeCell ref="L128:M128"/>
    <mergeCell ref="N128:Q128"/>
    <mergeCell ref="F129:I129"/>
    <mergeCell ref="L129:M129"/>
    <mergeCell ref="N129:Q129"/>
    <mergeCell ref="M117:P117"/>
    <mergeCell ref="M119:Q119"/>
    <mergeCell ref="M120:Q120"/>
    <mergeCell ref="F122:I122"/>
    <mergeCell ref="L122:M122"/>
    <mergeCell ref="N122:Q122"/>
    <mergeCell ref="F126:I126"/>
    <mergeCell ref="L126:M126"/>
    <mergeCell ref="N126:Q126"/>
    <mergeCell ref="D101:H101"/>
    <mergeCell ref="N101:Q101"/>
    <mergeCell ref="N102:Q102"/>
    <mergeCell ref="L104:Q104"/>
    <mergeCell ref="C110:Q110"/>
    <mergeCell ref="F112:P112"/>
    <mergeCell ref="F114:P114"/>
    <mergeCell ref="F113:P113"/>
    <mergeCell ref="F115:P115"/>
    <mergeCell ref="N96:Q96"/>
    <mergeCell ref="D97:H97"/>
    <mergeCell ref="N97:Q97"/>
    <mergeCell ref="D98:H98"/>
    <mergeCell ref="N98:Q98"/>
    <mergeCell ref="D99:H99"/>
    <mergeCell ref="N99:Q99"/>
    <mergeCell ref="D100:H100"/>
    <mergeCell ref="N100:Q100"/>
    <mergeCell ref="M85:Q85"/>
    <mergeCell ref="M86:Q86"/>
    <mergeCell ref="C88:G88"/>
    <mergeCell ref="N88:Q88"/>
    <mergeCell ref="N90:Q90"/>
    <mergeCell ref="N91:Q91"/>
    <mergeCell ref="N92:Q92"/>
    <mergeCell ref="N93:Q93"/>
    <mergeCell ref="N94:Q94"/>
    <mergeCell ref="H38:J38"/>
    <mergeCell ref="M38:P38"/>
    <mergeCell ref="L40:P40"/>
    <mergeCell ref="C76:Q76"/>
    <mergeCell ref="F78:P78"/>
    <mergeCell ref="F80:P80"/>
    <mergeCell ref="F79:P79"/>
    <mergeCell ref="F81:P81"/>
    <mergeCell ref="M83:P83"/>
    <mergeCell ref="M30:P30"/>
    <mergeCell ref="M32:P32"/>
    <mergeCell ref="H34:J34"/>
    <mergeCell ref="M34:P34"/>
    <mergeCell ref="H35:J35"/>
    <mergeCell ref="M35:P35"/>
    <mergeCell ref="H36:J36"/>
    <mergeCell ref="M36:P36"/>
    <mergeCell ref="H37:J37"/>
    <mergeCell ref="M37:P37"/>
    <mergeCell ref="O16:P16"/>
    <mergeCell ref="E17:L17"/>
    <mergeCell ref="O17:P17"/>
    <mergeCell ref="O19:P19"/>
    <mergeCell ref="O20:P20"/>
    <mergeCell ref="O22:P22"/>
    <mergeCell ref="O23:P23"/>
    <mergeCell ref="E26:L26"/>
    <mergeCell ref="M29:P29"/>
    <mergeCell ref="C2:Q2"/>
    <mergeCell ref="C4:Q4"/>
    <mergeCell ref="F6:P6"/>
    <mergeCell ref="F8:P8"/>
    <mergeCell ref="F7:P7"/>
    <mergeCell ref="F9:P9"/>
    <mergeCell ref="O11:P11"/>
    <mergeCell ref="O13:P13"/>
    <mergeCell ref="O14:P14"/>
  </mergeCells>
  <dataValidations count="2">
    <dataValidation type="list" allowBlank="1" showInputMessage="1" showErrorMessage="1" error="Povolené sú hodnoty K, M." sqref="D172:D175" xr:uid="{00000000-0002-0000-0600-000000000000}">
      <formula1>"K, M"</formula1>
    </dataValidation>
    <dataValidation type="list" allowBlank="1" showInputMessage="1" showErrorMessage="1" error="Povolené sú hodnoty základná, znížená, nulová." sqref="U172:U175" xr:uid="{00000000-0002-0000-0600-000001000000}">
      <formula1>"základná, znížená, nulová"</formula1>
    </dataValidation>
  </dataValidations>
  <hyperlinks>
    <hyperlink ref="F1:G1" location="C2" display="1) Krycí list rozpočtu" xr:uid="{00000000-0004-0000-0600-000000000000}"/>
    <hyperlink ref="H1:K1" location="C88" display="2) Rekapitulácia rozpočtu" xr:uid="{00000000-0004-0000-0600-000001000000}"/>
    <hyperlink ref="L1" location="C122" display="3) Rozpočet" xr:uid="{00000000-0004-0000-0600-000002000000}"/>
    <hyperlink ref="S1:T1" location="'Rekapitulácia stavby'!C2" display="Rekapitulácia stavby" xr:uid="{00000000-0004-0000-06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BN166"/>
  <sheetViews>
    <sheetView showGridLines="0" showZeros="0" workbookViewId="0">
      <pane ySplit="1" topLeftCell="A2" activePane="bottomLeft" state="frozen"/>
      <selection activeCell="AO9" sqref="AO9"/>
      <selection pane="bottomLeft" activeCell="AO9" sqref="AO9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7" width="11.25" customWidth="1"/>
    <col min="8" max="8" width="12.5" customWidth="1"/>
    <col min="9" max="9" width="7" customWidth="1"/>
    <col min="10" max="10" width="5.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25" customWidth="1"/>
    <col min="18" max="18" width="1.75" customWidth="1"/>
    <col min="19" max="19" width="8.25" customWidth="1"/>
    <col min="20" max="20" width="29.75" hidden="1" customWidth="1"/>
    <col min="21" max="21" width="16.25" hidden="1" customWidth="1"/>
    <col min="22" max="22" width="12.25" hidden="1" customWidth="1"/>
    <col min="23" max="23" width="16.25" hidden="1" customWidth="1"/>
    <col min="24" max="24" width="12.25" hidden="1" customWidth="1"/>
    <col min="25" max="25" width="15" hidden="1" customWidth="1"/>
    <col min="26" max="26" width="11" hidden="1" customWidth="1"/>
    <col min="27" max="27" width="15" hidden="1" customWidth="1"/>
    <col min="28" max="28" width="16.25" hidden="1" customWidth="1"/>
    <col min="29" max="29" width="11" customWidth="1"/>
    <col min="30" max="30" width="15" customWidth="1"/>
    <col min="31" max="31" width="16.25" customWidth="1"/>
    <col min="44" max="65" width="9.25" hidden="1"/>
  </cols>
  <sheetData>
    <row r="1" spans="1:66" ht="21.75" customHeight="1" x14ac:dyDescent="0.15">
      <c r="A1" s="121"/>
      <c r="B1" s="12"/>
      <c r="C1" s="12"/>
      <c r="D1" s="13" t="s">
        <v>1</v>
      </c>
      <c r="E1" s="12"/>
      <c r="F1" s="14" t="s">
        <v>123</v>
      </c>
      <c r="G1" s="14"/>
      <c r="H1" s="271" t="s">
        <v>124</v>
      </c>
      <c r="I1" s="271"/>
      <c r="J1" s="271"/>
      <c r="K1" s="271"/>
      <c r="L1" s="14" t="s">
        <v>125</v>
      </c>
      <c r="M1" s="12"/>
      <c r="N1" s="12"/>
      <c r="O1" s="13" t="s">
        <v>126</v>
      </c>
      <c r="P1" s="12"/>
      <c r="Q1" s="12"/>
      <c r="R1" s="12"/>
      <c r="S1" s="14" t="s">
        <v>127</v>
      </c>
      <c r="T1" s="14"/>
      <c r="U1" s="121"/>
      <c r="V1" s="121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37" customHeight="1" x14ac:dyDescent="0.15">
      <c r="C2" s="184" t="s">
        <v>7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S2" s="228" t="s">
        <v>8</v>
      </c>
      <c r="T2" s="229"/>
      <c r="U2" s="229"/>
      <c r="V2" s="229"/>
      <c r="W2" s="229"/>
      <c r="X2" s="229"/>
      <c r="Y2" s="229"/>
      <c r="Z2" s="229"/>
      <c r="AA2" s="229"/>
      <c r="AB2" s="229"/>
      <c r="AC2" s="229"/>
      <c r="AT2" s="19" t="s">
        <v>113</v>
      </c>
    </row>
    <row r="3" spans="1:66" ht="7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  <c r="AT3" s="19" t="s">
        <v>78</v>
      </c>
    </row>
    <row r="4" spans="1:66" ht="37" customHeight="1" x14ac:dyDescent="0.15">
      <c r="B4" s="23"/>
      <c r="C4" s="186" t="s">
        <v>128</v>
      </c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24"/>
      <c r="T4" s="18" t="s">
        <v>12</v>
      </c>
      <c r="AT4" s="19" t="s">
        <v>6</v>
      </c>
    </row>
    <row r="5" spans="1:66" ht="7" customHeight="1" x14ac:dyDescent="0.15">
      <c r="B5" s="23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4"/>
    </row>
    <row r="6" spans="1:66" ht="25.25" customHeight="1" x14ac:dyDescent="0.15">
      <c r="B6" s="23"/>
      <c r="C6" s="26"/>
      <c r="D6" s="30" t="s">
        <v>17</v>
      </c>
      <c r="E6" s="26"/>
      <c r="F6" s="233" t="str">
        <f>'Rekapitulácia stavby'!K6</f>
        <v>PRESTAVBA BUDOVY NA KOMUNITNÉ CENTRUM - OBEC TERANY</v>
      </c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6"/>
      <c r="R6" s="24"/>
    </row>
    <row r="7" spans="1:66" ht="25.25" customHeight="1" x14ac:dyDescent="0.15">
      <c r="B7" s="23"/>
      <c r="C7" s="26"/>
      <c r="D7" s="30" t="s">
        <v>129</v>
      </c>
      <c r="E7" s="26"/>
      <c r="F7" s="233" t="s">
        <v>130</v>
      </c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26"/>
      <c r="R7" s="24"/>
    </row>
    <row r="8" spans="1:66" s="1" customFormat="1" ht="32.75" customHeight="1" x14ac:dyDescent="0.15">
      <c r="B8" s="35"/>
      <c r="C8" s="36"/>
      <c r="D8" s="29" t="s">
        <v>131</v>
      </c>
      <c r="E8" s="36"/>
      <c r="F8" s="192" t="s">
        <v>1598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36"/>
      <c r="R8" s="37"/>
    </row>
    <row r="9" spans="1:66" s="1" customFormat="1" ht="14.5" customHeight="1" x14ac:dyDescent="0.15">
      <c r="B9" s="35"/>
      <c r="C9" s="36"/>
      <c r="D9" s="30" t="s">
        <v>18</v>
      </c>
      <c r="E9" s="36"/>
      <c r="F9" s="28" t="s">
        <v>5</v>
      </c>
      <c r="G9" s="36"/>
      <c r="H9" s="36"/>
      <c r="I9" s="36"/>
      <c r="J9" s="36"/>
      <c r="K9" s="36"/>
      <c r="L9" s="36"/>
      <c r="M9" s="30" t="s">
        <v>19</v>
      </c>
      <c r="N9" s="36"/>
      <c r="O9" s="28" t="s">
        <v>5</v>
      </c>
      <c r="P9" s="36"/>
      <c r="Q9" s="36"/>
      <c r="R9" s="37"/>
    </row>
    <row r="10" spans="1:66" s="1" customFormat="1" ht="14.5" customHeight="1" x14ac:dyDescent="0.15">
      <c r="B10" s="35"/>
      <c r="C10" s="36"/>
      <c r="D10" s="30" t="s">
        <v>20</v>
      </c>
      <c r="E10" s="36"/>
      <c r="F10" s="28" t="s">
        <v>21</v>
      </c>
      <c r="G10" s="36"/>
      <c r="H10" s="36"/>
      <c r="I10" s="36"/>
      <c r="J10" s="36"/>
      <c r="K10" s="36"/>
      <c r="L10" s="36"/>
      <c r="M10" s="30" t="s">
        <v>22</v>
      </c>
      <c r="N10" s="36"/>
      <c r="O10" s="236">
        <f>'Rekapitulácia stavby'!AN8</f>
        <v>0</v>
      </c>
      <c r="P10" s="237"/>
      <c r="Q10" s="36"/>
      <c r="R10" s="37"/>
    </row>
    <row r="11" spans="1:66" s="1" customFormat="1" ht="11" customHeight="1" x14ac:dyDescent="0.15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7"/>
    </row>
    <row r="12" spans="1:66" s="1" customFormat="1" ht="14.5" customHeight="1" x14ac:dyDescent="0.15">
      <c r="B12" s="35"/>
      <c r="C12" s="36"/>
      <c r="D12" s="30" t="s">
        <v>23</v>
      </c>
      <c r="E12" s="36"/>
      <c r="F12" s="36"/>
      <c r="G12" s="36"/>
      <c r="H12" s="36"/>
      <c r="I12" s="36"/>
      <c r="J12" s="36"/>
      <c r="K12" s="36"/>
      <c r="L12" s="36"/>
      <c r="M12" s="30" t="s">
        <v>24</v>
      </c>
      <c r="N12" s="36"/>
      <c r="O12" s="190" t="s">
        <v>25</v>
      </c>
      <c r="P12" s="190"/>
      <c r="Q12" s="36"/>
      <c r="R12" s="37"/>
    </row>
    <row r="13" spans="1:66" s="1" customFormat="1" ht="18" customHeight="1" x14ac:dyDescent="0.15">
      <c r="B13" s="35"/>
      <c r="C13" s="36"/>
      <c r="D13" s="36"/>
      <c r="E13" s="28" t="s">
        <v>26</v>
      </c>
      <c r="F13" s="36"/>
      <c r="G13" s="36"/>
      <c r="H13" s="36"/>
      <c r="I13" s="36"/>
      <c r="J13" s="36"/>
      <c r="K13" s="36"/>
      <c r="L13" s="36"/>
      <c r="M13" s="30" t="s">
        <v>27</v>
      </c>
      <c r="N13" s="36"/>
      <c r="O13" s="190" t="s">
        <v>5</v>
      </c>
      <c r="P13" s="190"/>
      <c r="Q13" s="36"/>
      <c r="R13" s="37"/>
    </row>
    <row r="14" spans="1:66" s="1" customFormat="1" ht="7" customHeight="1" x14ac:dyDescent="0.15"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7"/>
    </row>
    <row r="15" spans="1:66" s="1" customFormat="1" ht="14.5" customHeight="1" x14ac:dyDescent="0.15">
      <c r="B15" s="35"/>
      <c r="C15" s="36"/>
      <c r="D15" s="30" t="s">
        <v>28</v>
      </c>
      <c r="E15" s="36"/>
      <c r="F15" s="36"/>
      <c r="G15" s="36"/>
      <c r="H15" s="36"/>
      <c r="I15" s="36"/>
      <c r="J15" s="36"/>
      <c r="K15" s="36"/>
      <c r="L15" s="36"/>
      <c r="M15" s="30" t="s">
        <v>24</v>
      </c>
      <c r="N15" s="36"/>
      <c r="O15" s="238" t="str">
        <f>IF('Rekapitulácia stavby'!AN13="","",'Rekapitulácia stavby'!AN13)</f>
        <v>Vyplň údaj</v>
      </c>
      <c r="P15" s="190"/>
      <c r="Q15" s="36"/>
      <c r="R15" s="37"/>
    </row>
    <row r="16" spans="1:66" s="1" customFormat="1" ht="18" customHeight="1" x14ac:dyDescent="0.15">
      <c r="B16" s="35"/>
      <c r="C16" s="36"/>
      <c r="D16" s="36"/>
      <c r="E16" s="238" t="str">
        <f>IF('Rekapitulácia stavby'!E14="","",'Rekapitulácia stavby'!E14)</f>
        <v>Vyplň údaj</v>
      </c>
      <c r="F16" s="239"/>
      <c r="G16" s="239"/>
      <c r="H16" s="239"/>
      <c r="I16" s="239"/>
      <c r="J16" s="239"/>
      <c r="K16" s="239"/>
      <c r="L16" s="239"/>
      <c r="M16" s="30" t="s">
        <v>27</v>
      </c>
      <c r="N16" s="36"/>
      <c r="O16" s="238" t="str">
        <f>IF('Rekapitulácia stavby'!AN14="","",'Rekapitulácia stavby'!AN14)</f>
        <v>Vyplň údaj</v>
      </c>
      <c r="P16" s="190"/>
      <c r="Q16" s="36"/>
      <c r="R16" s="37"/>
    </row>
    <row r="17" spans="2:18" s="1" customFormat="1" ht="7" customHeight="1" x14ac:dyDescent="0.15"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7"/>
    </row>
    <row r="18" spans="2:18" s="1" customFormat="1" ht="14.5" customHeight="1" x14ac:dyDescent="0.15">
      <c r="B18" s="35"/>
      <c r="C18" s="36"/>
      <c r="D18" s="30" t="s">
        <v>30</v>
      </c>
      <c r="E18" s="36"/>
      <c r="F18" s="36"/>
      <c r="G18" s="36"/>
      <c r="H18" s="36"/>
      <c r="I18" s="36"/>
      <c r="J18" s="36"/>
      <c r="K18" s="36"/>
      <c r="L18" s="36"/>
      <c r="M18" s="30" t="s">
        <v>24</v>
      </c>
      <c r="N18" s="36"/>
      <c r="O18" s="190" t="s">
        <v>31</v>
      </c>
      <c r="P18" s="190"/>
      <c r="Q18" s="36"/>
      <c r="R18" s="37"/>
    </row>
    <row r="19" spans="2:18" s="1" customFormat="1" ht="18" customHeight="1" x14ac:dyDescent="0.15">
      <c r="B19" s="35"/>
      <c r="C19" s="36"/>
      <c r="D19" s="36"/>
      <c r="E19" s="28" t="s">
        <v>32</v>
      </c>
      <c r="F19" s="36"/>
      <c r="G19" s="36"/>
      <c r="H19" s="36"/>
      <c r="I19" s="36"/>
      <c r="J19" s="36"/>
      <c r="K19" s="36"/>
      <c r="L19" s="36"/>
      <c r="M19" s="30" t="s">
        <v>27</v>
      </c>
      <c r="N19" s="36"/>
      <c r="O19" s="190" t="s">
        <v>33</v>
      </c>
      <c r="P19" s="190"/>
      <c r="Q19" s="36"/>
      <c r="R19" s="37"/>
    </row>
    <row r="20" spans="2:18" s="1" customFormat="1" ht="7" customHeight="1" x14ac:dyDescent="0.15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7"/>
    </row>
    <row r="21" spans="2:18" s="1" customFormat="1" ht="14.5" customHeight="1" x14ac:dyDescent="0.15">
      <c r="B21" s="35"/>
      <c r="C21" s="36"/>
      <c r="D21" s="30" t="s">
        <v>36</v>
      </c>
      <c r="E21" s="36"/>
      <c r="F21" s="36"/>
      <c r="G21" s="36"/>
      <c r="H21" s="36"/>
      <c r="I21" s="36"/>
      <c r="J21" s="36"/>
      <c r="K21" s="36"/>
      <c r="L21" s="36"/>
      <c r="M21" s="30" t="s">
        <v>24</v>
      </c>
      <c r="N21" s="36"/>
      <c r="O21" s="190" t="str">
        <f>IF('Rekapitulácia stavby'!AN19="","",'Rekapitulácia stavby'!AN19)</f>
        <v/>
      </c>
      <c r="P21" s="190"/>
      <c r="Q21" s="36"/>
      <c r="R21" s="37"/>
    </row>
    <row r="22" spans="2:18" s="1" customFormat="1" ht="18" customHeight="1" x14ac:dyDescent="0.15">
      <c r="B22" s="35"/>
      <c r="C22" s="36"/>
      <c r="D22" s="36"/>
      <c r="E22" s="28" t="str">
        <f>IF('Rekapitulácia stavby'!E20="","",'Rekapitulácia stavby'!E20)</f>
        <v xml:space="preserve"> </v>
      </c>
      <c r="F22" s="36"/>
      <c r="G22" s="36"/>
      <c r="H22" s="36"/>
      <c r="I22" s="36"/>
      <c r="J22" s="36"/>
      <c r="K22" s="36"/>
      <c r="L22" s="36"/>
      <c r="M22" s="30" t="s">
        <v>27</v>
      </c>
      <c r="N22" s="36"/>
      <c r="O22" s="190" t="str">
        <f>IF('Rekapitulácia stavby'!AN20="","",'Rekapitulácia stavby'!AN20)</f>
        <v/>
      </c>
      <c r="P22" s="190"/>
      <c r="Q22" s="36"/>
      <c r="R22" s="37"/>
    </row>
    <row r="23" spans="2:18" s="1" customFormat="1" ht="7" customHeight="1" x14ac:dyDescent="0.15">
      <c r="B23" s="35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7"/>
    </row>
    <row r="24" spans="2:18" s="1" customFormat="1" ht="14.5" customHeight="1" x14ac:dyDescent="0.15">
      <c r="B24" s="35"/>
      <c r="C24" s="36"/>
      <c r="D24" s="30" t="s">
        <v>38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7"/>
    </row>
    <row r="25" spans="2:18" s="1" customFormat="1" ht="16.5" customHeight="1" x14ac:dyDescent="0.15">
      <c r="B25" s="35"/>
      <c r="C25" s="36"/>
      <c r="D25" s="36"/>
      <c r="E25" s="195" t="s">
        <v>5</v>
      </c>
      <c r="F25" s="195"/>
      <c r="G25" s="195"/>
      <c r="H25" s="195"/>
      <c r="I25" s="195"/>
      <c r="J25" s="195"/>
      <c r="K25" s="195"/>
      <c r="L25" s="195"/>
      <c r="M25" s="36"/>
      <c r="N25" s="36"/>
      <c r="O25" s="36"/>
      <c r="P25" s="36"/>
      <c r="Q25" s="36"/>
      <c r="R25" s="37"/>
    </row>
    <row r="26" spans="2:18" s="1" customFormat="1" ht="7" customHeight="1" x14ac:dyDescent="0.15"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7"/>
    </row>
    <row r="27" spans="2:18" s="1" customFormat="1" ht="7" customHeight="1" x14ac:dyDescent="0.15">
      <c r="B27" s="35"/>
      <c r="C27" s="3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36"/>
      <c r="R27" s="37"/>
    </row>
    <row r="28" spans="2:18" s="1" customFormat="1" ht="14.5" customHeight="1" x14ac:dyDescent="0.15">
      <c r="B28" s="35"/>
      <c r="C28" s="36"/>
      <c r="D28" s="122" t="s">
        <v>133</v>
      </c>
      <c r="E28" s="36"/>
      <c r="F28" s="36"/>
      <c r="G28" s="36"/>
      <c r="H28" s="36"/>
      <c r="I28" s="36"/>
      <c r="J28" s="36"/>
      <c r="K28" s="36"/>
      <c r="L28" s="36"/>
      <c r="M28" s="196">
        <f>N89</f>
        <v>0</v>
      </c>
      <c r="N28" s="196"/>
      <c r="O28" s="196"/>
      <c r="P28" s="196"/>
      <c r="Q28" s="36"/>
      <c r="R28" s="37"/>
    </row>
    <row r="29" spans="2:18" s="1" customFormat="1" ht="14.5" customHeight="1" x14ac:dyDescent="0.15">
      <c r="B29" s="35"/>
      <c r="C29" s="36"/>
      <c r="D29" s="34" t="s">
        <v>117</v>
      </c>
      <c r="E29" s="36"/>
      <c r="F29" s="36"/>
      <c r="G29" s="36"/>
      <c r="H29" s="36"/>
      <c r="I29" s="36"/>
      <c r="J29" s="36"/>
      <c r="K29" s="36"/>
      <c r="L29" s="36"/>
      <c r="M29" s="196">
        <f>N101</f>
        <v>0</v>
      </c>
      <c r="N29" s="196"/>
      <c r="O29" s="196"/>
      <c r="P29" s="196"/>
      <c r="Q29" s="36"/>
      <c r="R29" s="37"/>
    </row>
    <row r="30" spans="2:18" s="1" customFormat="1" ht="7" customHeight="1" x14ac:dyDescent="0.15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</row>
    <row r="31" spans="2:18" s="1" customFormat="1" ht="25.25" customHeight="1" x14ac:dyDescent="0.15">
      <c r="B31" s="35"/>
      <c r="C31" s="36"/>
      <c r="D31" s="123" t="s">
        <v>41</v>
      </c>
      <c r="E31" s="36"/>
      <c r="F31" s="36"/>
      <c r="G31" s="36"/>
      <c r="H31" s="36"/>
      <c r="I31" s="36"/>
      <c r="J31" s="36"/>
      <c r="K31" s="36"/>
      <c r="L31" s="36"/>
      <c r="M31" s="240">
        <f>ROUND(M28+M29,2)</f>
        <v>0</v>
      </c>
      <c r="N31" s="235"/>
      <c r="O31" s="235"/>
      <c r="P31" s="235"/>
      <c r="Q31" s="36"/>
      <c r="R31" s="37"/>
    </row>
    <row r="32" spans="2:18" s="1" customFormat="1" ht="7" customHeight="1" x14ac:dyDescent="0.15">
      <c r="B32" s="35"/>
      <c r="C32" s="36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36"/>
      <c r="R32" s="37"/>
    </row>
    <row r="33" spans="2:18" s="1" customFormat="1" ht="14.5" customHeight="1" x14ac:dyDescent="0.15">
      <c r="B33" s="35"/>
      <c r="C33" s="36"/>
      <c r="D33" s="42" t="s">
        <v>42</v>
      </c>
      <c r="E33" s="42" t="s">
        <v>43</v>
      </c>
      <c r="F33" s="43">
        <v>0.2</v>
      </c>
      <c r="G33" s="124" t="s">
        <v>44</v>
      </c>
      <c r="H33" s="241">
        <f>ROUND((((SUM(BE101:BE108)+SUM(BE127:BE161))+SUM(BE163:BE165))),2)</f>
        <v>0</v>
      </c>
      <c r="I33" s="235"/>
      <c r="J33" s="235"/>
      <c r="K33" s="36"/>
      <c r="L33" s="36"/>
      <c r="M33" s="241">
        <f>ROUND(((ROUND((SUM(BE101:BE108)+SUM(BE127:BE161)), 2)*F33)+SUM(BE163:BE165)*F33),2)</f>
        <v>0</v>
      </c>
      <c r="N33" s="235"/>
      <c r="O33" s="235"/>
      <c r="P33" s="235"/>
      <c r="Q33" s="36"/>
      <c r="R33" s="37"/>
    </row>
    <row r="34" spans="2:18" s="1" customFormat="1" ht="14.5" customHeight="1" x14ac:dyDescent="0.15">
      <c r="B34" s="35"/>
      <c r="C34" s="36"/>
      <c r="D34" s="36"/>
      <c r="E34" s="42" t="s">
        <v>45</v>
      </c>
      <c r="F34" s="43">
        <v>0.2</v>
      </c>
      <c r="G34" s="124" t="s">
        <v>44</v>
      </c>
      <c r="H34" s="241">
        <f>ROUND((((SUM(BF101:BF108)+SUM(BF127:BF161))+SUM(BF163:BF165))),2)</f>
        <v>0</v>
      </c>
      <c r="I34" s="235"/>
      <c r="J34" s="235"/>
      <c r="K34" s="36"/>
      <c r="L34" s="36"/>
      <c r="M34" s="241">
        <f>ROUND(((ROUND((SUM(BF101:BF108)+SUM(BF127:BF161)), 2)*F34)+SUM(BF163:BF165)*F34),2)</f>
        <v>0</v>
      </c>
      <c r="N34" s="235"/>
      <c r="O34" s="235"/>
      <c r="P34" s="235"/>
      <c r="Q34" s="36"/>
      <c r="R34" s="37"/>
    </row>
    <row r="35" spans="2:18" s="1" customFormat="1" ht="14.5" hidden="1" customHeight="1" x14ac:dyDescent="0.15">
      <c r="B35" s="35"/>
      <c r="C35" s="36"/>
      <c r="D35" s="36"/>
      <c r="E35" s="42" t="s">
        <v>46</v>
      </c>
      <c r="F35" s="43">
        <v>0.2</v>
      </c>
      <c r="G35" s="124" t="s">
        <v>44</v>
      </c>
      <c r="H35" s="241">
        <f>ROUND((((SUM(BG101:BG108)+SUM(BG127:BG161))+SUM(BG163:BG165))),2)</f>
        <v>0</v>
      </c>
      <c r="I35" s="235"/>
      <c r="J35" s="235"/>
      <c r="K35" s="36"/>
      <c r="L35" s="36"/>
      <c r="M35" s="241">
        <v>0</v>
      </c>
      <c r="N35" s="235"/>
      <c r="O35" s="235"/>
      <c r="P35" s="235"/>
      <c r="Q35" s="36"/>
      <c r="R35" s="37"/>
    </row>
    <row r="36" spans="2:18" s="1" customFormat="1" ht="14.5" hidden="1" customHeight="1" x14ac:dyDescent="0.15">
      <c r="B36" s="35"/>
      <c r="C36" s="36"/>
      <c r="D36" s="36"/>
      <c r="E36" s="42" t="s">
        <v>47</v>
      </c>
      <c r="F36" s="43">
        <v>0.2</v>
      </c>
      <c r="G36" s="124" t="s">
        <v>44</v>
      </c>
      <c r="H36" s="241">
        <f>ROUND((((SUM(BH101:BH108)+SUM(BH127:BH161))+SUM(BH163:BH165))),2)</f>
        <v>0</v>
      </c>
      <c r="I36" s="235"/>
      <c r="J36" s="235"/>
      <c r="K36" s="36"/>
      <c r="L36" s="36"/>
      <c r="M36" s="241">
        <v>0</v>
      </c>
      <c r="N36" s="235"/>
      <c r="O36" s="235"/>
      <c r="P36" s="235"/>
      <c r="Q36" s="36"/>
      <c r="R36" s="37"/>
    </row>
    <row r="37" spans="2:18" s="1" customFormat="1" ht="14.5" hidden="1" customHeight="1" x14ac:dyDescent="0.15">
      <c r="B37" s="35"/>
      <c r="C37" s="36"/>
      <c r="D37" s="36"/>
      <c r="E37" s="42" t="s">
        <v>48</v>
      </c>
      <c r="F37" s="43">
        <v>0</v>
      </c>
      <c r="G37" s="124" t="s">
        <v>44</v>
      </c>
      <c r="H37" s="241">
        <f>ROUND((((SUM(BI101:BI108)+SUM(BI127:BI161))+SUM(BI163:BI165))),2)</f>
        <v>0</v>
      </c>
      <c r="I37" s="235"/>
      <c r="J37" s="235"/>
      <c r="K37" s="36"/>
      <c r="L37" s="36"/>
      <c r="M37" s="241">
        <v>0</v>
      </c>
      <c r="N37" s="235"/>
      <c r="O37" s="235"/>
      <c r="P37" s="235"/>
      <c r="Q37" s="36"/>
      <c r="R37" s="37"/>
    </row>
    <row r="38" spans="2:18" s="1" customFormat="1" ht="7" customHeight="1" x14ac:dyDescent="0.15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</row>
    <row r="39" spans="2:18" s="1" customFormat="1" ht="25.25" customHeight="1" x14ac:dyDescent="0.15">
      <c r="B39" s="35"/>
      <c r="C39" s="120"/>
      <c r="D39" s="125" t="s">
        <v>49</v>
      </c>
      <c r="E39" s="75"/>
      <c r="F39" s="75"/>
      <c r="G39" s="126" t="s">
        <v>50</v>
      </c>
      <c r="H39" s="127" t="s">
        <v>51</v>
      </c>
      <c r="I39" s="75"/>
      <c r="J39" s="75"/>
      <c r="K39" s="75"/>
      <c r="L39" s="242">
        <f>SUM(M31:M37)</f>
        <v>0</v>
      </c>
      <c r="M39" s="242"/>
      <c r="N39" s="242"/>
      <c r="O39" s="242"/>
      <c r="P39" s="243"/>
      <c r="Q39" s="120"/>
      <c r="R39" s="37"/>
    </row>
    <row r="40" spans="2:18" s="1" customFormat="1" ht="14.5" customHeight="1" x14ac:dyDescent="0.15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</row>
    <row r="41" spans="2:18" s="1" customFormat="1" ht="14.5" customHeight="1" x14ac:dyDescent="0.15"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</row>
    <row r="42" spans="2:18" x14ac:dyDescent="0.15">
      <c r="B42" s="23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4"/>
    </row>
    <row r="43" spans="2:18" x14ac:dyDescent="0.15">
      <c r="B43" s="23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4"/>
    </row>
    <row r="44" spans="2:18" x14ac:dyDescent="0.15">
      <c r="B44" s="23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4"/>
    </row>
    <row r="45" spans="2:18" x14ac:dyDescent="0.15">
      <c r="B45" s="23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4"/>
    </row>
    <row r="46" spans="2:18" x14ac:dyDescent="0.15">
      <c r="B46" s="23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4"/>
    </row>
    <row r="47" spans="2:18" x14ac:dyDescent="0.15">
      <c r="B47" s="23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4"/>
    </row>
    <row r="48" spans="2:18" x14ac:dyDescent="0.15">
      <c r="B48" s="23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4"/>
    </row>
    <row r="49" spans="2:18" x14ac:dyDescent="0.15">
      <c r="B49" s="23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4"/>
    </row>
    <row r="50" spans="2:18" s="1" customFormat="1" ht="13" x14ac:dyDescent="0.15">
      <c r="B50" s="35"/>
      <c r="C50" s="36"/>
      <c r="D50" s="50" t="s">
        <v>52</v>
      </c>
      <c r="E50" s="51"/>
      <c r="F50" s="51"/>
      <c r="G50" s="51"/>
      <c r="H50" s="52"/>
      <c r="I50" s="36"/>
      <c r="J50" s="50" t="s">
        <v>53</v>
      </c>
      <c r="K50" s="51"/>
      <c r="L50" s="51"/>
      <c r="M50" s="51"/>
      <c r="N50" s="51"/>
      <c r="O50" s="51"/>
      <c r="P50" s="52"/>
      <c r="Q50" s="36"/>
      <c r="R50" s="37"/>
    </row>
    <row r="51" spans="2:18" x14ac:dyDescent="0.15">
      <c r="B51" s="23"/>
      <c r="C51" s="26"/>
      <c r="D51" s="53"/>
      <c r="E51" s="26"/>
      <c r="F51" s="26"/>
      <c r="G51" s="26"/>
      <c r="H51" s="54"/>
      <c r="I51" s="26"/>
      <c r="J51" s="53"/>
      <c r="K51" s="26"/>
      <c r="L51" s="26"/>
      <c r="M51" s="26"/>
      <c r="N51" s="26"/>
      <c r="O51" s="26"/>
      <c r="P51" s="54"/>
      <c r="Q51" s="26"/>
      <c r="R51" s="24"/>
    </row>
    <row r="52" spans="2:18" x14ac:dyDescent="0.15">
      <c r="B52" s="23"/>
      <c r="C52" s="26"/>
      <c r="D52" s="53"/>
      <c r="E52" s="26"/>
      <c r="F52" s="26"/>
      <c r="G52" s="26"/>
      <c r="H52" s="54"/>
      <c r="I52" s="26"/>
      <c r="J52" s="53"/>
      <c r="K52" s="26"/>
      <c r="L52" s="26"/>
      <c r="M52" s="26"/>
      <c r="N52" s="26"/>
      <c r="O52" s="26"/>
      <c r="P52" s="54"/>
      <c r="Q52" s="26"/>
      <c r="R52" s="24"/>
    </row>
    <row r="53" spans="2:18" x14ac:dyDescent="0.15">
      <c r="B53" s="23"/>
      <c r="C53" s="26"/>
      <c r="D53" s="53"/>
      <c r="E53" s="26"/>
      <c r="F53" s="26"/>
      <c r="G53" s="26"/>
      <c r="H53" s="54"/>
      <c r="I53" s="26"/>
      <c r="J53" s="53"/>
      <c r="K53" s="26"/>
      <c r="L53" s="26"/>
      <c r="M53" s="26"/>
      <c r="N53" s="26"/>
      <c r="O53" s="26"/>
      <c r="P53" s="54"/>
      <c r="Q53" s="26"/>
      <c r="R53" s="24"/>
    </row>
    <row r="54" spans="2:18" x14ac:dyDescent="0.15">
      <c r="B54" s="23"/>
      <c r="C54" s="26"/>
      <c r="D54" s="53"/>
      <c r="E54" s="26"/>
      <c r="F54" s="26"/>
      <c r="G54" s="26"/>
      <c r="H54" s="54"/>
      <c r="I54" s="26"/>
      <c r="J54" s="53"/>
      <c r="K54" s="26"/>
      <c r="L54" s="26"/>
      <c r="M54" s="26"/>
      <c r="N54" s="26"/>
      <c r="O54" s="26"/>
      <c r="P54" s="54"/>
      <c r="Q54" s="26"/>
      <c r="R54" s="24"/>
    </row>
    <row r="55" spans="2:18" x14ac:dyDescent="0.15">
      <c r="B55" s="23"/>
      <c r="C55" s="26"/>
      <c r="D55" s="53"/>
      <c r="E55" s="26"/>
      <c r="F55" s="26"/>
      <c r="G55" s="26"/>
      <c r="H55" s="54"/>
      <c r="I55" s="26"/>
      <c r="J55" s="53"/>
      <c r="K55" s="26"/>
      <c r="L55" s="26"/>
      <c r="M55" s="26"/>
      <c r="N55" s="26"/>
      <c r="O55" s="26"/>
      <c r="P55" s="54"/>
      <c r="Q55" s="26"/>
      <c r="R55" s="24"/>
    </row>
    <row r="56" spans="2:18" x14ac:dyDescent="0.15">
      <c r="B56" s="23"/>
      <c r="C56" s="26"/>
      <c r="D56" s="53"/>
      <c r="E56" s="26"/>
      <c r="F56" s="26"/>
      <c r="G56" s="26"/>
      <c r="H56" s="54"/>
      <c r="I56" s="26"/>
      <c r="J56" s="53"/>
      <c r="K56" s="26"/>
      <c r="L56" s="26"/>
      <c r="M56" s="26"/>
      <c r="N56" s="26"/>
      <c r="O56" s="26"/>
      <c r="P56" s="54"/>
      <c r="Q56" s="26"/>
      <c r="R56" s="24"/>
    </row>
    <row r="57" spans="2:18" x14ac:dyDescent="0.15">
      <c r="B57" s="23"/>
      <c r="C57" s="26"/>
      <c r="D57" s="53"/>
      <c r="E57" s="26"/>
      <c r="F57" s="26"/>
      <c r="G57" s="26"/>
      <c r="H57" s="54"/>
      <c r="I57" s="26"/>
      <c r="J57" s="53"/>
      <c r="K57" s="26"/>
      <c r="L57" s="26"/>
      <c r="M57" s="26"/>
      <c r="N57" s="26"/>
      <c r="O57" s="26"/>
      <c r="P57" s="54"/>
      <c r="Q57" s="26"/>
      <c r="R57" s="24"/>
    </row>
    <row r="58" spans="2:18" x14ac:dyDescent="0.15">
      <c r="B58" s="23"/>
      <c r="C58" s="26"/>
      <c r="D58" s="53"/>
      <c r="E58" s="26"/>
      <c r="F58" s="26"/>
      <c r="G58" s="26"/>
      <c r="H58" s="54"/>
      <c r="I58" s="26"/>
      <c r="J58" s="53"/>
      <c r="K58" s="26"/>
      <c r="L58" s="26"/>
      <c r="M58" s="26"/>
      <c r="N58" s="26"/>
      <c r="O58" s="26"/>
      <c r="P58" s="54"/>
      <c r="Q58" s="26"/>
      <c r="R58" s="24"/>
    </row>
    <row r="59" spans="2:18" s="1" customFormat="1" ht="13" x14ac:dyDescent="0.15">
      <c r="B59" s="35"/>
      <c r="C59" s="36"/>
      <c r="D59" s="55" t="s">
        <v>54</v>
      </c>
      <c r="E59" s="56"/>
      <c r="F59" s="56"/>
      <c r="G59" s="57" t="s">
        <v>55</v>
      </c>
      <c r="H59" s="58"/>
      <c r="I59" s="36"/>
      <c r="J59" s="55" t="s">
        <v>54</v>
      </c>
      <c r="K59" s="56"/>
      <c r="L59" s="56"/>
      <c r="M59" s="56"/>
      <c r="N59" s="57" t="s">
        <v>55</v>
      </c>
      <c r="O59" s="56"/>
      <c r="P59" s="58"/>
      <c r="Q59" s="36"/>
      <c r="R59" s="37"/>
    </row>
    <row r="60" spans="2:18" x14ac:dyDescent="0.15">
      <c r="B60" s="23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4"/>
    </row>
    <row r="61" spans="2:18" s="1" customFormat="1" ht="13" x14ac:dyDescent="0.15">
      <c r="B61" s="35"/>
      <c r="C61" s="36"/>
      <c r="D61" s="50" t="s">
        <v>56</v>
      </c>
      <c r="E61" s="51"/>
      <c r="F61" s="51"/>
      <c r="G61" s="51"/>
      <c r="H61" s="52"/>
      <c r="I61" s="36"/>
      <c r="J61" s="50" t="s">
        <v>57</v>
      </c>
      <c r="K61" s="51"/>
      <c r="L61" s="51"/>
      <c r="M61" s="51"/>
      <c r="N61" s="51"/>
      <c r="O61" s="51"/>
      <c r="P61" s="52"/>
      <c r="Q61" s="36"/>
      <c r="R61" s="37"/>
    </row>
    <row r="62" spans="2:18" x14ac:dyDescent="0.15">
      <c r="B62" s="23"/>
      <c r="C62" s="26"/>
      <c r="D62" s="53"/>
      <c r="E62" s="26"/>
      <c r="F62" s="26"/>
      <c r="G62" s="26"/>
      <c r="H62" s="54"/>
      <c r="I62" s="26"/>
      <c r="J62" s="53"/>
      <c r="K62" s="26"/>
      <c r="L62" s="26"/>
      <c r="M62" s="26"/>
      <c r="N62" s="26"/>
      <c r="O62" s="26"/>
      <c r="P62" s="54"/>
      <c r="Q62" s="26"/>
      <c r="R62" s="24"/>
    </row>
    <row r="63" spans="2:18" x14ac:dyDescent="0.15">
      <c r="B63" s="23"/>
      <c r="C63" s="26"/>
      <c r="D63" s="53"/>
      <c r="E63" s="26"/>
      <c r="F63" s="26"/>
      <c r="G63" s="26"/>
      <c r="H63" s="54"/>
      <c r="I63" s="26"/>
      <c r="J63" s="53"/>
      <c r="K63" s="26"/>
      <c r="L63" s="26"/>
      <c r="M63" s="26"/>
      <c r="N63" s="26"/>
      <c r="O63" s="26"/>
      <c r="P63" s="54"/>
      <c r="Q63" s="26"/>
      <c r="R63" s="24"/>
    </row>
    <row r="64" spans="2:18" x14ac:dyDescent="0.15">
      <c r="B64" s="23"/>
      <c r="C64" s="26"/>
      <c r="D64" s="53"/>
      <c r="E64" s="26"/>
      <c r="F64" s="26"/>
      <c r="G64" s="26"/>
      <c r="H64" s="54"/>
      <c r="I64" s="26"/>
      <c r="J64" s="53"/>
      <c r="K64" s="26"/>
      <c r="L64" s="26"/>
      <c r="M64" s="26"/>
      <c r="N64" s="26"/>
      <c r="O64" s="26"/>
      <c r="P64" s="54"/>
      <c r="Q64" s="26"/>
      <c r="R64" s="24"/>
    </row>
    <row r="65" spans="2:18" x14ac:dyDescent="0.15">
      <c r="B65" s="23"/>
      <c r="C65" s="26"/>
      <c r="D65" s="53"/>
      <c r="E65" s="26"/>
      <c r="F65" s="26"/>
      <c r="G65" s="26"/>
      <c r="H65" s="54"/>
      <c r="I65" s="26"/>
      <c r="J65" s="53"/>
      <c r="K65" s="26"/>
      <c r="L65" s="26"/>
      <c r="M65" s="26"/>
      <c r="N65" s="26"/>
      <c r="O65" s="26"/>
      <c r="P65" s="54"/>
      <c r="Q65" s="26"/>
      <c r="R65" s="24"/>
    </row>
    <row r="66" spans="2:18" x14ac:dyDescent="0.15">
      <c r="B66" s="23"/>
      <c r="C66" s="26"/>
      <c r="D66" s="53"/>
      <c r="E66" s="26"/>
      <c r="F66" s="26"/>
      <c r="G66" s="26"/>
      <c r="H66" s="54"/>
      <c r="I66" s="26"/>
      <c r="J66" s="53"/>
      <c r="K66" s="26"/>
      <c r="L66" s="26"/>
      <c r="M66" s="26"/>
      <c r="N66" s="26"/>
      <c r="O66" s="26"/>
      <c r="P66" s="54"/>
      <c r="Q66" s="26"/>
      <c r="R66" s="24"/>
    </row>
    <row r="67" spans="2:18" x14ac:dyDescent="0.15">
      <c r="B67" s="23"/>
      <c r="C67" s="26"/>
      <c r="D67" s="53"/>
      <c r="E67" s="26"/>
      <c r="F67" s="26"/>
      <c r="G67" s="26"/>
      <c r="H67" s="54"/>
      <c r="I67" s="26"/>
      <c r="J67" s="53"/>
      <c r="K67" s="26"/>
      <c r="L67" s="26"/>
      <c r="M67" s="26"/>
      <c r="N67" s="26"/>
      <c r="O67" s="26"/>
      <c r="P67" s="54"/>
      <c r="Q67" s="26"/>
      <c r="R67" s="24"/>
    </row>
    <row r="68" spans="2:18" x14ac:dyDescent="0.15">
      <c r="B68" s="23"/>
      <c r="C68" s="26"/>
      <c r="D68" s="53"/>
      <c r="E68" s="26"/>
      <c r="F68" s="26"/>
      <c r="G68" s="26"/>
      <c r="H68" s="54"/>
      <c r="I68" s="26"/>
      <c r="J68" s="53"/>
      <c r="K68" s="26"/>
      <c r="L68" s="26"/>
      <c r="M68" s="26"/>
      <c r="N68" s="26"/>
      <c r="O68" s="26"/>
      <c r="P68" s="54"/>
      <c r="Q68" s="26"/>
      <c r="R68" s="24"/>
    </row>
    <row r="69" spans="2:18" x14ac:dyDescent="0.15">
      <c r="B69" s="23"/>
      <c r="C69" s="26"/>
      <c r="D69" s="53"/>
      <c r="E69" s="26"/>
      <c r="F69" s="26"/>
      <c r="G69" s="26"/>
      <c r="H69" s="54"/>
      <c r="I69" s="26"/>
      <c r="J69" s="53"/>
      <c r="K69" s="26"/>
      <c r="L69" s="26"/>
      <c r="M69" s="26"/>
      <c r="N69" s="26"/>
      <c r="O69" s="26"/>
      <c r="P69" s="54"/>
      <c r="Q69" s="26"/>
      <c r="R69" s="24"/>
    </row>
    <row r="70" spans="2:18" s="1" customFormat="1" ht="13" x14ac:dyDescent="0.15">
      <c r="B70" s="35"/>
      <c r="C70" s="36"/>
      <c r="D70" s="55" t="s">
        <v>54</v>
      </c>
      <c r="E70" s="56"/>
      <c r="F70" s="56"/>
      <c r="G70" s="57" t="s">
        <v>55</v>
      </c>
      <c r="H70" s="58"/>
      <c r="I70" s="36"/>
      <c r="J70" s="55" t="s">
        <v>54</v>
      </c>
      <c r="K70" s="56"/>
      <c r="L70" s="56"/>
      <c r="M70" s="56"/>
      <c r="N70" s="57" t="s">
        <v>55</v>
      </c>
      <c r="O70" s="56"/>
      <c r="P70" s="58"/>
      <c r="Q70" s="36"/>
      <c r="R70" s="37"/>
    </row>
    <row r="71" spans="2:18" s="1" customFormat="1" ht="14.5" customHeight="1" x14ac:dyDescent="0.15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5" spans="2:18" s="1" customFormat="1" ht="7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4"/>
    </row>
    <row r="76" spans="2:18" s="1" customFormat="1" ht="37" customHeight="1" x14ac:dyDescent="0.15">
      <c r="B76" s="35"/>
      <c r="C76" s="186" t="s">
        <v>134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37"/>
    </row>
    <row r="77" spans="2:18" s="1" customFormat="1" ht="7" customHeight="1" x14ac:dyDescent="0.15"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</row>
    <row r="78" spans="2:18" s="1" customFormat="1" ht="30" customHeight="1" x14ac:dyDescent="0.15">
      <c r="B78" s="35"/>
      <c r="C78" s="30" t="s">
        <v>17</v>
      </c>
      <c r="D78" s="36"/>
      <c r="E78" s="36"/>
      <c r="F78" s="233" t="str">
        <f>F6</f>
        <v>PRESTAVBA BUDOVY NA KOMUNITNÉ CENTRUM - OBEC TERANY</v>
      </c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36"/>
      <c r="R78" s="37"/>
    </row>
    <row r="79" spans="2:18" ht="30" customHeight="1" x14ac:dyDescent="0.15">
      <c r="B79" s="23"/>
      <c r="C79" s="30" t="s">
        <v>129</v>
      </c>
      <c r="D79" s="26"/>
      <c r="E79" s="26"/>
      <c r="F79" s="233" t="s">
        <v>130</v>
      </c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26"/>
      <c r="R79" s="24"/>
    </row>
    <row r="80" spans="2:18" s="1" customFormat="1" ht="37" customHeight="1" x14ac:dyDescent="0.15">
      <c r="B80" s="35"/>
      <c r="C80" s="69" t="s">
        <v>131</v>
      </c>
      <c r="D80" s="36"/>
      <c r="E80" s="36"/>
      <c r="F80" s="231" t="str">
        <f>F8</f>
        <v>Časť 6. - NTL PLYNOVOD</v>
      </c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36"/>
      <c r="R80" s="37"/>
    </row>
    <row r="81" spans="2:47" s="1" customFormat="1" ht="7" customHeight="1" x14ac:dyDescent="0.15">
      <c r="B81" s="35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7"/>
    </row>
    <row r="82" spans="2:47" s="1" customFormat="1" ht="18" customHeight="1" x14ac:dyDescent="0.15">
      <c r="B82" s="35"/>
      <c r="C82" s="30" t="s">
        <v>20</v>
      </c>
      <c r="D82" s="36"/>
      <c r="E82" s="36"/>
      <c r="F82" s="28" t="str">
        <f>F10</f>
        <v>TERANY, 962 68, parc. č.: 1/5</v>
      </c>
      <c r="G82" s="36"/>
      <c r="H82" s="36"/>
      <c r="I82" s="36"/>
      <c r="J82" s="36"/>
      <c r="K82" s="30" t="s">
        <v>22</v>
      </c>
      <c r="L82" s="36"/>
      <c r="M82" s="237">
        <f>IF(O10="","",O10)</f>
        <v>0</v>
      </c>
      <c r="N82" s="237"/>
      <c r="O82" s="237"/>
      <c r="P82" s="237"/>
      <c r="Q82" s="36"/>
      <c r="R82" s="37"/>
    </row>
    <row r="83" spans="2:47" s="1" customFormat="1" ht="7" customHeight="1" x14ac:dyDescent="0.15"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7"/>
    </row>
    <row r="84" spans="2:47" s="1" customFormat="1" ht="12" x14ac:dyDescent="0.15">
      <c r="B84" s="35"/>
      <c r="C84" s="30" t="s">
        <v>23</v>
      </c>
      <c r="D84" s="36"/>
      <c r="E84" s="36"/>
      <c r="F84" s="28" t="str">
        <f>E13</f>
        <v>Obec Terany, Terany 116, PSČ: 962 68</v>
      </c>
      <c r="G84" s="36"/>
      <c r="H84" s="36"/>
      <c r="I84" s="36"/>
      <c r="J84" s="36"/>
      <c r="K84" s="30" t="s">
        <v>30</v>
      </c>
      <c r="L84" s="36"/>
      <c r="M84" s="190" t="str">
        <f>E19</f>
        <v>Cobra Bauart s.r.o. Športová 2/20, Balog nad Ipľom</v>
      </c>
      <c r="N84" s="190"/>
      <c r="O84" s="190"/>
      <c r="P84" s="190"/>
      <c r="Q84" s="190"/>
      <c r="R84" s="37"/>
    </row>
    <row r="85" spans="2:47" s="1" customFormat="1" ht="14.5" customHeight="1" x14ac:dyDescent="0.15">
      <c r="B85" s="35"/>
      <c r="C85" s="30" t="s">
        <v>28</v>
      </c>
      <c r="D85" s="36"/>
      <c r="E85" s="36"/>
      <c r="F85" s="28" t="str">
        <f>IF(E16="","",E16)</f>
        <v>Vyplň údaj</v>
      </c>
      <c r="G85" s="36"/>
      <c r="H85" s="36"/>
      <c r="I85" s="36"/>
      <c r="J85" s="36"/>
      <c r="K85" s="30" t="s">
        <v>36</v>
      </c>
      <c r="L85" s="36"/>
      <c r="M85" s="190" t="str">
        <f>E22</f>
        <v xml:space="preserve"> </v>
      </c>
      <c r="N85" s="190"/>
      <c r="O85" s="190"/>
      <c r="P85" s="190"/>
      <c r="Q85" s="190"/>
      <c r="R85" s="37"/>
    </row>
    <row r="86" spans="2:47" s="1" customFormat="1" ht="10.25" customHeight="1" x14ac:dyDescent="0.15"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7"/>
    </row>
    <row r="87" spans="2:47" s="1" customFormat="1" ht="29.25" customHeight="1" x14ac:dyDescent="0.15">
      <c r="B87" s="35"/>
      <c r="C87" s="244" t="s">
        <v>135</v>
      </c>
      <c r="D87" s="245"/>
      <c r="E87" s="245"/>
      <c r="F87" s="245"/>
      <c r="G87" s="245"/>
      <c r="H87" s="120"/>
      <c r="I87" s="120"/>
      <c r="J87" s="120"/>
      <c r="K87" s="120"/>
      <c r="L87" s="120"/>
      <c r="M87" s="120"/>
      <c r="N87" s="244" t="s">
        <v>136</v>
      </c>
      <c r="O87" s="245"/>
      <c r="P87" s="245"/>
      <c r="Q87" s="245"/>
      <c r="R87" s="37"/>
    </row>
    <row r="88" spans="2:47" s="1" customFormat="1" ht="10.25" customHeight="1" x14ac:dyDescent="0.15"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7"/>
    </row>
    <row r="89" spans="2:47" s="1" customFormat="1" ht="29.25" customHeight="1" x14ac:dyDescent="0.15">
      <c r="B89" s="35"/>
      <c r="C89" s="128" t="s">
        <v>137</v>
      </c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220">
        <f>N127</f>
        <v>0</v>
      </c>
      <c r="O89" s="246"/>
      <c r="P89" s="246"/>
      <c r="Q89" s="246"/>
      <c r="R89" s="37"/>
      <c r="AU89" s="19" t="s">
        <v>138</v>
      </c>
    </row>
    <row r="90" spans="2:47" s="7" customFormat="1" ht="25" customHeight="1" x14ac:dyDescent="0.15">
      <c r="B90" s="129"/>
      <c r="C90" s="130"/>
      <c r="D90" s="131" t="s">
        <v>139</v>
      </c>
      <c r="E90" s="130"/>
      <c r="F90" s="130"/>
      <c r="G90" s="130"/>
      <c r="H90" s="130"/>
      <c r="I90" s="130"/>
      <c r="J90" s="130"/>
      <c r="K90" s="130"/>
      <c r="L90" s="130"/>
      <c r="M90" s="130"/>
      <c r="N90" s="247">
        <f>N128</f>
        <v>0</v>
      </c>
      <c r="O90" s="248"/>
      <c r="P90" s="248"/>
      <c r="Q90" s="248"/>
      <c r="R90" s="132"/>
    </row>
    <row r="91" spans="2:47" s="8" customFormat="1" ht="20" customHeight="1" x14ac:dyDescent="0.15">
      <c r="B91" s="133"/>
      <c r="C91" s="99"/>
      <c r="D91" s="110" t="s">
        <v>140</v>
      </c>
      <c r="E91" s="99"/>
      <c r="F91" s="99"/>
      <c r="G91" s="99"/>
      <c r="H91" s="99"/>
      <c r="I91" s="99"/>
      <c r="J91" s="99"/>
      <c r="K91" s="99"/>
      <c r="L91" s="99"/>
      <c r="M91" s="99"/>
      <c r="N91" s="222">
        <f>N129</f>
        <v>0</v>
      </c>
      <c r="O91" s="223"/>
      <c r="P91" s="223"/>
      <c r="Q91" s="223"/>
      <c r="R91" s="134"/>
    </row>
    <row r="92" spans="2:47" s="8" customFormat="1" ht="20" customHeight="1" x14ac:dyDescent="0.15">
      <c r="B92" s="133"/>
      <c r="C92" s="99"/>
      <c r="D92" s="110" t="s">
        <v>143</v>
      </c>
      <c r="E92" s="99"/>
      <c r="F92" s="99"/>
      <c r="G92" s="99"/>
      <c r="H92" s="99"/>
      <c r="I92" s="99"/>
      <c r="J92" s="99"/>
      <c r="K92" s="99"/>
      <c r="L92" s="99"/>
      <c r="M92" s="99"/>
      <c r="N92" s="222">
        <f>N138</f>
        <v>0</v>
      </c>
      <c r="O92" s="223"/>
      <c r="P92" s="223"/>
      <c r="Q92" s="223"/>
      <c r="R92" s="134"/>
    </row>
    <row r="93" spans="2:47" s="8" customFormat="1" ht="20" customHeight="1" x14ac:dyDescent="0.15">
      <c r="B93" s="133"/>
      <c r="C93" s="99"/>
      <c r="D93" s="110" t="s">
        <v>146</v>
      </c>
      <c r="E93" s="99"/>
      <c r="F93" s="99"/>
      <c r="G93" s="99"/>
      <c r="H93" s="99"/>
      <c r="I93" s="99"/>
      <c r="J93" s="99"/>
      <c r="K93" s="99"/>
      <c r="L93" s="99"/>
      <c r="M93" s="99"/>
      <c r="N93" s="222">
        <f>N140</f>
        <v>0</v>
      </c>
      <c r="O93" s="223"/>
      <c r="P93" s="223"/>
      <c r="Q93" s="223"/>
      <c r="R93" s="134"/>
    </row>
    <row r="94" spans="2:47" s="7" customFormat="1" ht="25" customHeight="1" x14ac:dyDescent="0.15">
      <c r="B94" s="129"/>
      <c r="C94" s="130"/>
      <c r="D94" s="131" t="s">
        <v>147</v>
      </c>
      <c r="E94" s="130"/>
      <c r="F94" s="130"/>
      <c r="G94" s="130"/>
      <c r="H94" s="130"/>
      <c r="I94" s="130"/>
      <c r="J94" s="130"/>
      <c r="K94" s="130"/>
      <c r="L94" s="130"/>
      <c r="M94" s="130"/>
      <c r="N94" s="247">
        <f>N142</f>
        <v>0</v>
      </c>
      <c r="O94" s="248"/>
      <c r="P94" s="248"/>
      <c r="Q94" s="248"/>
      <c r="R94" s="132"/>
    </row>
    <row r="95" spans="2:47" s="8" customFormat="1" ht="20" customHeight="1" x14ac:dyDescent="0.15">
      <c r="B95" s="133"/>
      <c r="C95" s="99"/>
      <c r="D95" s="110" t="s">
        <v>1599</v>
      </c>
      <c r="E95" s="99"/>
      <c r="F95" s="99"/>
      <c r="G95" s="99"/>
      <c r="H95" s="99"/>
      <c r="I95" s="99"/>
      <c r="J95" s="99"/>
      <c r="K95" s="99"/>
      <c r="L95" s="99"/>
      <c r="M95" s="99"/>
      <c r="N95" s="222">
        <f>N143</f>
        <v>0</v>
      </c>
      <c r="O95" s="223"/>
      <c r="P95" s="223"/>
      <c r="Q95" s="223"/>
      <c r="R95" s="134"/>
    </row>
    <row r="96" spans="2:47" s="7" customFormat="1" ht="25" customHeight="1" x14ac:dyDescent="0.15">
      <c r="B96" s="129"/>
      <c r="C96" s="130"/>
      <c r="D96" s="131" t="s">
        <v>1600</v>
      </c>
      <c r="E96" s="130"/>
      <c r="F96" s="130"/>
      <c r="G96" s="130"/>
      <c r="H96" s="130"/>
      <c r="I96" s="130"/>
      <c r="J96" s="130"/>
      <c r="K96" s="130"/>
      <c r="L96" s="130"/>
      <c r="M96" s="130"/>
      <c r="N96" s="247">
        <f>N145</f>
        <v>0</v>
      </c>
      <c r="O96" s="248"/>
      <c r="P96" s="248"/>
      <c r="Q96" s="248"/>
      <c r="R96" s="132"/>
    </row>
    <row r="97" spans="2:65" s="7" customFormat="1" ht="25" customHeight="1" x14ac:dyDescent="0.15">
      <c r="B97" s="129"/>
      <c r="C97" s="130"/>
      <c r="D97" s="131" t="s">
        <v>1601</v>
      </c>
      <c r="E97" s="130"/>
      <c r="F97" s="130"/>
      <c r="G97" s="130"/>
      <c r="H97" s="130"/>
      <c r="I97" s="130"/>
      <c r="J97" s="130"/>
      <c r="K97" s="130"/>
      <c r="L97" s="130"/>
      <c r="M97" s="130"/>
      <c r="N97" s="247">
        <f>N155</f>
        <v>0</v>
      </c>
      <c r="O97" s="248"/>
      <c r="P97" s="248"/>
      <c r="Q97" s="248"/>
      <c r="R97" s="132"/>
    </row>
    <row r="98" spans="2:65" s="7" customFormat="1" ht="25" customHeight="1" x14ac:dyDescent="0.15">
      <c r="B98" s="129"/>
      <c r="C98" s="130"/>
      <c r="D98" s="131" t="s">
        <v>1602</v>
      </c>
      <c r="E98" s="130"/>
      <c r="F98" s="130"/>
      <c r="G98" s="130"/>
      <c r="H98" s="130"/>
      <c r="I98" s="130"/>
      <c r="J98" s="130"/>
      <c r="K98" s="130"/>
      <c r="L98" s="130"/>
      <c r="M98" s="130"/>
      <c r="N98" s="247">
        <f>N158</f>
        <v>0</v>
      </c>
      <c r="O98" s="248"/>
      <c r="P98" s="248"/>
      <c r="Q98" s="248"/>
      <c r="R98" s="132"/>
    </row>
    <row r="99" spans="2:65" s="7" customFormat="1" ht="21.75" customHeight="1" x14ac:dyDescent="0.2">
      <c r="B99" s="129"/>
      <c r="C99" s="130"/>
      <c r="D99" s="131" t="s">
        <v>164</v>
      </c>
      <c r="E99" s="130"/>
      <c r="F99" s="130"/>
      <c r="G99" s="130"/>
      <c r="H99" s="130"/>
      <c r="I99" s="130"/>
      <c r="J99" s="130"/>
      <c r="K99" s="130"/>
      <c r="L99" s="130"/>
      <c r="M99" s="130"/>
      <c r="N99" s="249">
        <f>N162</f>
        <v>0</v>
      </c>
      <c r="O99" s="248"/>
      <c r="P99" s="248"/>
      <c r="Q99" s="248"/>
      <c r="R99" s="132"/>
    </row>
    <row r="100" spans="2:65" s="1" customFormat="1" ht="21.75" customHeight="1" x14ac:dyDescent="0.15">
      <c r="B100" s="35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7"/>
    </row>
    <row r="101" spans="2:65" s="1" customFormat="1" ht="29.25" customHeight="1" x14ac:dyDescent="0.15">
      <c r="B101" s="35"/>
      <c r="C101" s="128" t="s">
        <v>165</v>
      </c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246">
        <f>ROUND(N102+N103+N104+N105+N106+N107,2)</f>
        <v>0</v>
      </c>
      <c r="O101" s="250"/>
      <c r="P101" s="250"/>
      <c r="Q101" s="250"/>
      <c r="R101" s="37"/>
      <c r="T101" s="135"/>
      <c r="U101" s="136" t="s">
        <v>42</v>
      </c>
    </row>
    <row r="102" spans="2:65" s="1" customFormat="1" ht="18" customHeight="1" x14ac:dyDescent="0.15">
      <c r="B102" s="137"/>
      <c r="C102" s="138"/>
      <c r="D102" s="224" t="s">
        <v>166</v>
      </c>
      <c r="E102" s="251"/>
      <c r="F102" s="251"/>
      <c r="G102" s="251"/>
      <c r="H102" s="251"/>
      <c r="I102" s="138"/>
      <c r="J102" s="138"/>
      <c r="K102" s="138"/>
      <c r="L102" s="138"/>
      <c r="M102" s="138"/>
      <c r="N102" s="226">
        <f>ROUND(N89*T102,2)</f>
        <v>0</v>
      </c>
      <c r="O102" s="252"/>
      <c r="P102" s="252"/>
      <c r="Q102" s="252"/>
      <c r="R102" s="140"/>
      <c r="S102" s="141"/>
      <c r="T102" s="142"/>
      <c r="U102" s="143" t="s">
        <v>45</v>
      </c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1"/>
      <c r="AV102" s="141"/>
      <c r="AW102" s="141"/>
      <c r="AX102" s="141"/>
      <c r="AY102" s="144" t="s">
        <v>167</v>
      </c>
      <c r="AZ102" s="141"/>
      <c r="BA102" s="141"/>
      <c r="BB102" s="141"/>
      <c r="BC102" s="141"/>
      <c r="BD102" s="141"/>
      <c r="BE102" s="145">
        <f t="shared" ref="BE102:BE107" si="0">IF(U102="základná",N102,0)</f>
        <v>0</v>
      </c>
      <c r="BF102" s="145">
        <f t="shared" ref="BF102:BF107" si="1">IF(U102="znížená",N102,0)</f>
        <v>0</v>
      </c>
      <c r="BG102" s="145">
        <f t="shared" ref="BG102:BG107" si="2">IF(U102="zákl. prenesená",N102,0)</f>
        <v>0</v>
      </c>
      <c r="BH102" s="145">
        <f t="shared" ref="BH102:BH107" si="3">IF(U102="zníž. prenesená",N102,0)</f>
        <v>0</v>
      </c>
      <c r="BI102" s="145">
        <f t="shared" ref="BI102:BI107" si="4">IF(U102="nulová",N102,0)</f>
        <v>0</v>
      </c>
      <c r="BJ102" s="144" t="s">
        <v>90</v>
      </c>
      <c r="BK102" s="141"/>
      <c r="BL102" s="141"/>
      <c r="BM102" s="141"/>
    </row>
    <row r="103" spans="2:65" s="1" customFormat="1" ht="18" customHeight="1" x14ac:dyDescent="0.15">
      <c r="B103" s="137"/>
      <c r="C103" s="138"/>
      <c r="D103" s="224" t="s">
        <v>168</v>
      </c>
      <c r="E103" s="251"/>
      <c r="F103" s="251"/>
      <c r="G103" s="251"/>
      <c r="H103" s="251"/>
      <c r="I103" s="138"/>
      <c r="J103" s="138"/>
      <c r="K103" s="138"/>
      <c r="L103" s="138"/>
      <c r="M103" s="138"/>
      <c r="N103" s="226">
        <f>ROUND(N89*T103,2)</f>
        <v>0</v>
      </c>
      <c r="O103" s="252"/>
      <c r="P103" s="252"/>
      <c r="Q103" s="252"/>
      <c r="R103" s="140"/>
      <c r="S103" s="141"/>
      <c r="T103" s="142"/>
      <c r="U103" s="143" t="s">
        <v>45</v>
      </c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1"/>
      <c r="AY103" s="144" t="s">
        <v>167</v>
      </c>
      <c r="AZ103" s="141"/>
      <c r="BA103" s="141"/>
      <c r="BB103" s="141"/>
      <c r="BC103" s="141"/>
      <c r="BD103" s="141"/>
      <c r="BE103" s="145">
        <f t="shared" si="0"/>
        <v>0</v>
      </c>
      <c r="BF103" s="145">
        <f t="shared" si="1"/>
        <v>0</v>
      </c>
      <c r="BG103" s="145">
        <f t="shared" si="2"/>
        <v>0</v>
      </c>
      <c r="BH103" s="145">
        <f t="shared" si="3"/>
        <v>0</v>
      </c>
      <c r="BI103" s="145">
        <f t="shared" si="4"/>
        <v>0</v>
      </c>
      <c r="BJ103" s="144" t="s">
        <v>90</v>
      </c>
      <c r="BK103" s="141"/>
      <c r="BL103" s="141"/>
      <c r="BM103" s="141"/>
    </row>
    <row r="104" spans="2:65" s="1" customFormat="1" ht="18" customHeight="1" x14ac:dyDescent="0.15">
      <c r="B104" s="137"/>
      <c r="C104" s="138"/>
      <c r="D104" s="224" t="s">
        <v>169</v>
      </c>
      <c r="E104" s="251"/>
      <c r="F104" s="251"/>
      <c r="G104" s="251"/>
      <c r="H104" s="251"/>
      <c r="I104" s="138"/>
      <c r="J104" s="138"/>
      <c r="K104" s="138"/>
      <c r="L104" s="138"/>
      <c r="M104" s="138"/>
      <c r="N104" s="226">
        <f>ROUND(N89*T104,2)</f>
        <v>0</v>
      </c>
      <c r="O104" s="252"/>
      <c r="P104" s="252"/>
      <c r="Q104" s="252"/>
      <c r="R104" s="140"/>
      <c r="S104" s="141"/>
      <c r="T104" s="142"/>
      <c r="U104" s="143" t="s">
        <v>45</v>
      </c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1"/>
      <c r="AW104" s="141"/>
      <c r="AX104" s="141"/>
      <c r="AY104" s="144" t="s">
        <v>167</v>
      </c>
      <c r="AZ104" s="141"/>
      <c r="BA104" s="141"/>
      <c r="BB104" s="141"/>
      <c r="BC104" s="141"/>
      <c r="BD104" s="141"/>
      <c r="BE104" s="145">
        <f t="shared" si="0"/>
        <v>0</v>
      </c>
      <c r="BF104" s="145">
        <f t="shared" si="1"/>
        <v>0</v>
      </c>
      <c r="BG104" s="145">
        <f t="shared" si="2"/>
        <v>0</v>
      </c>
      <c r="BH104" s="145">
        <f t="shared" si="3"/>
        <v>0</v>
      </c>
      <c r="BI104" s="145">
        <f t="shared" si="4"/>
        <v>0</v>
      </c>
      <c r="BJ104" s="144" t="s">
        <v>90</v>
      </c>
      <c r="BK104" s="141"/>
      <c r="BL104" s="141"/>
      <c r="BM104" s="141"/>
    </row>
    <row r="105" spans="2:65" s="1" customFormat="1" ht="18" customHeight="1" x14ac:dyDescent="0.15">
      <c r="B105" s="137"/>
      <c r="C105" s="138"/>
      <c r="D105" s="224" t="s">
        <v>170</v>
      </c>
      <c r="E105" s="251"/>
      <c r="F105" s="251"/>
      <c r="G105" s="251"/>
      <c r="H105" s="251"/>
      <c r="I105" s="138"/>
      <c r="J105" s="138"/>
      <c r="K105" s="138"/>
      <c r="L105" s="138"/>
      <c r="M105" s="138"/>
      <c r="N105" s="226">
        <f>ROUND(N89*T105,2)</f>
        <v>0</v>
      </c>
      <c r="O105" s="252"/>
      <c r="P105" s="252"/>
      <c r="Q105" s="252"/>
      <c r="R105" s="140"/>
      <c r="S105" s="141"/>
      <c r="T105" s="142"/>
      <c r="U105" s="143" t="s">
        <v>45</v>
      </c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1"/>
      <c r="AV105" s="141"/>
      <c r="AW105" s="141"/>
      <c r="AX105" s="141"/>
      <c r="AY105" s="144" t="s">
        <v>167</v>
      </c>
      <c r="AZ105" s="141"/>
      <c r="BA105" s="141"/>
      <c r="BB105" s="141"/>
      <c r="BC105" s="141"/>
      <c r="BD105" s="141"/>
      <c r="BE105" s="145">
        <f t="shared" si="0"/>
        <v>0</v>
      </c>
      <c r="BF105" s="145">
        <f t="shared" si="1"/>
        <v>0</v>
      </c>
      <c r="BG105" s="145">
        <f t="shared" si="2"/>
        <v>0</v>
      </c>
      <c r="BH105" s="145">
        <f t="shared" si="3"/>
        <v>0</v>
      </c>
      <c r="BI105" s="145">
        <f t="shared" si="4"/>
        <v>0</v>
      </c>
      <c r="BJ105" s="144" t="s">
        <v>90</v>
      </c>
      <c r="BK105" s="141"/>
      <c r="BL105" s="141"/>
      <c r="BM105" s="141"/>
    </row>
    <row r="106" spans="2:65" s="1" customFormat="1" ht="18" customHeight="1" x14ac:dyDescent="0.15">
      <c r="B106" s="137"/>
      <c r="C106" s="138"/>
      <c r="D106" s="224" t="s">
        <v>171</v>
      </c>
      <c r="E106" s="251"/>
      <c r="F106" s="251"/>
      <c r="G106" s="251"/>
      <c r="H106" s="251"/>
      <c r="I106" s="138"/>
      <c r="J106" s="138"/>
      <c r="K106" s="138"/>
      <c r="L106" s="138"/>
      <c r="M106" s="138"/>
      <c r="N106" s="226">
        <f>ROUND(N89*T106,2)</f>
        <v>0</v>
      </c>
      <c r="O106" s="252"/>
      <c r="P106" s="252"/>
      <c r="Q106" s="252"/>
      <c r="R106" s="140"/>
      <c r="S106" s="141"/>
      <c r="T106" s="142"/>
      <c r="U106" s="143" t="s">
        <v>45</v>
      </c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1"/>
      <c r="AY106" s="144" t="s">
        <v>167</v>
      </c>
      <c r="AZ106" s="141"/>
      <c r="BA106" s="141"/>
      <c r="BB106" s="141"/>
      <c r="BC106" s="141"/>
      <c r="BD106" s="141"/>
      <c r="BE106" s="145">
        <f t="shared" si="0"/>
        <v>0</v>
      </c>
      <c r="BF106" s="145">
        <f t="shared" si="1"/>
        <v>0</v>
      </c>
      <c r="BG106" s="145">
        <f t="shared" si="2"/>
        <v>0</v>
      </c>
      <c r="BH106" s="145">
        <f t="shared" si="3"/>
        <v>0</v>
      </c>
      <c r="BI106" s="145">
        <f t="shared" si="4"/>
        <v>0</v>
      </c>
      <c r="BJ106" s="144" t="s">
        <v>90</v>
      </c>
      <c r="BK106" s="141"/>
      <c r="BL106" s="141"/>
      <c r="BM106" s="141"/>
    </row>
    <row r="107" spans="2:65" s="1" customFormat="1" ht="18" customHeight="1" x14ac:dyDescent="0.15">
      <c r="B107" s="137"/>
      <c r="C107" s="138"/>
      <c r="D107" s="139" t="s">
        <v>172</v>
      </c>
      <c r="E107" s="138"/>
      <c r="F107" s="138"/>
      <c r="G107" s="138"/>
      <c r="H107" s="138"/>
      <c r="I107" s="138"/>
      <c r="J107" s="138"/>
      <c r="K107" s="138"/>
      <c r="L107" s="138"/>
      <c r="M107" s="138"/>
      <c r="N107" s="226">
        <f>ROUND(N89*T107,2)</f>
        <v>0</v>
      </c>
      <c r="O107" s="252"/>
      <c r="P107" s="252"/>
      <c r="Q107" s="252"/>
      <c r="R107" s="140"/>
      <c r="S107" s="141"/>
      <c r="T107" s="146"/>
      <c r="U107" s="147" t="s">
        <v>45</v>
      </c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1"/>
      <c r="AY107" s="144" t="s">
        <v>173</v>
      </c>
      <c r="AZ107" s="141"/>
      <c r="BA107" s="141"/>
      <c r="BB107" s="141"/>
      <c r="BC107" s="141"/>
      <c r="BD107" s="141"/>
      <c r="BE107" s="145">
        <f t="shared" si="0"/>
        <v>0</v>
      </c>
      <c r="BF107" s="145">
        <f t="shared" si="1"/>
        <v>0</v>
      </c>
      <c r="BG107" s="145">
        <f t="shared" si="2"/>
        <v>0</v>
      </c>
      <c r="BH107" s="145">
        <f t="shared" si="3"/>
        <v>0</v>
      </c>
      <c r="BI107" s="145">
        <f t="shared" si="4"/>
        <v>0</v>
      </c>
      <c r="BJ107" s="144" t="s">
        <v>90</v>
      </c>
      <c r="BK107" s="141"/>
      <c r="BL107" s="141"/>
      <c r="BM107" s="141"/>
    </row>
    <row r="108" spans="2:65" s="1" customFormat="1" x14ac:dyDescent="0.15">
      <c r="B108" s="35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7"/>
    </row>
    <row r="109" spans="2:65" s="1" customFormat="1" ht="29.25" customHeight="1" x14ac:dyDescent="0.15">
      <c r="B109" s="35"/>
      <c r="C109" s="119" t="s">
        <v>122</v>
      </c>
      <c r="D109" s="120"/>
      <c r="E109" s="120"/>
      <c r="F109" s="120"/>
      <c r="G109" s="120"/>
      <c r="H109" s="120"/>
      <c r="I109" s="120"/>
      <c r="J109" s="120"/>
      <c r="K109" s="120"/>
      <c r="L109" s="227">
        <f>ROUND(SUM(N89+N101),2)</f>
        <v>0</v>
      </c>
      <c r="M109" s="227"/>
      <c r="N109" s="227"/>
      <c r="O109" s="227"/>
      <c r="P109" s="227"/>
      <c r="Q109" s="227"/>
      <c r="R109" s="37"/>
    </row>
    <row r="110" spans="2:65" s="1" customFormat="1" ht="7" customHeight="1" x14ac:dyDescent="0.15">
      <c r="B110" s="59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1"/>
    </row>
    <row r="114" spans="2:63" s="1" customFormat="1" ht="7" customHeight="1" x14ac:dyDescent="0.15">
      <c r="B114" s="62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4"/>
    </row>
    <row r="115" spans="2:63" s="1" customFormat="1" ht="37" customHeight="1" x14ac:dyDescent="0.15">
      <c r="B115" s="35"/>
      <c r="C115" s="186" t="s">
        <v>174</v>
      </c>
      <c r="D115" s="235"/>
      <c r="E115" s="235"/>
      <c r="F115" s="235"/>
      <c r="G115" s="235"/>
      <c r="H115" s="235"/>
      <c r="I115" s="235"/>
      <c r="J115" s="235"/>
      <c r="K115" s="235"/>
      <c r="L115" s="235"/>
      <c r="M115" s="235"/>
      <c r="N115" s="235"/>
      <c r="O115" s="235"/>
      <c r="P115" s="235"/>
      <c r="Q115" s="235"/>
      <c r="R115" s="37"/>
    </row>
    <row r="116" spans="2:63" s="1" customFormat="1" ht="7" customHeight="1" x14ac:dyDescent="0.15">
      <c r="B116" s="35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7"/>
    </row>
    <row r="117" spans="2:63" s="1" customFormat="1" ht="30" customHeight="1" x14ac:dyDescent="0.15">
      <c r="B117" s="35"/>
      <c r="C117" s="30" t="s">
        <v>17</v>
      </c>
      <c r="D117" s="36"/>
      <c r="E117" s="36"/>
      <c r="F117" s="233" t="str">
        <f>F6</f>
        <v>PRESTAVBA BUDOVY NA KOMUNITNÉ CENTRUM - OBEC TERANY</v>
      </c>
      <c r="G117" s="234"/>
      <c r="H117" s="234"/>
      <c r="I117" s="234"/>
      <c r="J117" s="234"/>
      <c r="K117" s="234"/>
      <c r="L117" s="234"/>
      <c r="M117" s="234"/>
      <c r="N117" s="234"/>
      <c r="O117" s="234"/>
      <c r="P117" s="234"/>
      <c r="Q117" s="36"/>
      <c r="R117" s="37"/>
    </row>
    <row r="118" spans="2:63" ht="30" customHeight="1" x14ac:dyDescent="0.15">
      <c r="B118" s="23"/>
      <c r="C118" s="30" t="s">
        <v>129</v>
      </c>
      <c r="D118" s="26"/>
      <c r="E118" s="26"/>
      <c r="F118" s="233" t="s">
        <v>130</v>
      </c>
      <c r="G118" s="191"/>
      <c r="H118" s="191"/>
      <c r="I118" s="191"/>
      <c r="J118" s="191"/>
      <c r="K118" s="191"/>
      <c r="L118" s="191"/>
      <c r="M118" s="191"/>
      <c r="N118" s="191"/>
      <c r="O118" s="191"/>
      <c r="P118" s="191"/>
      <c r="Q118" s="26"/>
      <c r="R118" s="24"/>
    </row>
    <row r="119" spans="2:63" s="1" customFormat="1" ht="37" customHeight="1" x14ac:dyDescent="0.15">
      <c r="B119" s="35"/>
      <c r="C119" s="69" t="s">
        <v>131</v>
      </c>
      <c r="D119" s="36"/>
      <c r="E119" s="36"/>
      <c r="F119" s="231" t="str">
        <f>F8</f>
        <v>Časť 6. - NTL PLYNOVOD</v>
      </c>
      <c r="G119" s="235"/>
      <c r="H119" s="235"/>
      <c r="I119" s="235"/>
      <c r="J119" s="235"/>
      <c r="K119" s="235"/>
      <c r="L119" s="235"/>
      <c r="M119" s="235"/>
      <c r="N119" s="235"/>
      <c r="O119" s="235"/>
      <c r="P119" s="235"/>
      <c r="Q119" s="36"/>
      <c r="R119" s="37"/>
    </row>
    <row r="120" spans="2:63" s="1" customFormat="1" ht="7" customHeight="1" x14ac:dyDescent="0.15">
      <c r="B120" s="35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7"/>
    </row>
    <row r="121" spans="2:63" s="1" customFormat="1" ht="18" customHeight="1" x14ac:dyDescent="0.15">
      <c r="B121" s="35"/>
      <c r="C121" s="30" t="s">
        <v>20</v>
      </c>
      <c r="D121" s="36"/>
      <c r="E121" s="36"/>
      <c r="F121" s="28" t="str">
        <f>F10</f>
        <v>TERANY, 962 68, parc. č.: 1/5</v>
      </c>
      <c r="G121" s="36"/>
      <c r="H121" s="36"/>
      <c r="I121" s="36"/>
      <c r="J121" s="36"/>
      <c r="K121" s="30" t="s">
        <v>22</v>
      </c>
      <c r="L121" s="36"/>
      <c r="M121" s="237">
        <f>IF(O10="","",O10)</f>
        <v>0</v>
      </c>
      <c r="N121" s="237"/>
      <c r="O121" s="237"/>
      <c r="P121" s="237"/>
      <c r="Q121" s="36"/>
      <c r="R121" s="37"/>
    </row>
    <row r="122" spans="2:63" s="1" customFormat="1" ht="7" customHeight="1" x14ac:dyDescent="0.15">
      <c r="B122" s="35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7"/>
    </row>
    <row r="123" spans="2:63" s="1" customFormat="1" ht="12" x14ac:dyDescent="0.15">
      <c r="B123" s="35"/>
      <c r="C123" s="30" t="s">
        <v>23</v>
      </c>
      <c r="D123" s="36"/>
      <c r="E123" s="36"/>
      <c r="F123" s="28" t="str">
        <f>E13</f>
        <v>Obec Terany, Terany 116, PSČ: 962 68</v>
      </c>
      <c r="G123" s="36"/>
      <c r="H123" s="36"/>
      <c r="I123" s="36"/>
      <c r="J123" s="36"/>
      <c r="K123" s="30" t="s">
        <v>30</v>
      </c>
      <c r="L123" s="36"/>
      <c r="M123" s="190" t="str">
        <f>E19</f>
        <v>Cobra Bauart s.r.o. Športová 2/20, Balog nad Ipľom</v>
      </c>
      <c r="N123" s="190"/>
      <c r="O123" s="190"/>
      <c r="P123" s="190"/>
      <c r="Q123" s="190"/>
      <c r="R123" s="37"/>
    </row>
    <row r="124" spans="2:63" s="1" customFormat="1" ht="14.5" customHeight="1" x14ac:dyDescent="0.15">
      <c r="B124" s="35"/>
      <c r="C124" s="30" t="s">
        <v>28</v>
      </c>
      <c r="D124" s="36"/>
      <c r="E124" s="36"/>
      <c r="F124" s="28" t="str">
        <f>IF(E16="","",E16)</f>
        <v>Vyplň údaj</v>
      </c>
      <c r="G124" s="36"/>
      <c r="H124" s="36"/>
      <c r="I124" s="36"/>
      <c r="J124" s="36"/>
      <c r="K124" s="30" t="s">
        <v>36</v>
      </c>
      <c r="L124" s="36"/>
      <c r="M124" s="190" t="str">
        <f>E22</f>
        <v xml:space="preserve"> </v>
      </c>
      <c r="N124" s="190"/>
      <c r="O124" s="190"/>
      <c r="P124" s="190"/>
      <c r="Q124" s="190"/>
      <c r="R124" s="37"/>
    </row>
    <row r="125" spans="2:63" s="1" customFormat="1" ht="10.25" customHeight="1" x14ac:dyDescent="0.15">
      <c r="B125" s="35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7"/>
    </row>
    <row r="126" spans="2:63" s="9" customFormat="1" ht="29.25" customHeight="1" x14ac:dyDescent="0.15">
      <c r="B126" s="148"/>
      <c r="C126" s="149" t="s">
        <v>175</v>
      </c>
      <c r="D126" s="150" t="s">
        <v>176</v>
      </c>
      <c r="E126" s="150" t="s">
        <v>60</v>
      </c>
      <c r="F126" s="253" t="s">
        <v>177</v>
      </c>
      <c r="G126" s="253"/>
      <c r="H126" s="253"/>
      <c r="I126" s="253"/>
      <c r="J126" s="150" t="s">
        <v>178</v>
      </c>
      <c r="K126" s="150" t="s">
        <v>179</v>
      </c>
      <c r="L126" s="253" t="s">
        <v>180</v>
      </c>
      <c r="M126" s="253"/>
      <c r="N126" s="253" t="s">
        <v>136</v>
      </c>
      <c r="O126" s="253"/>
      <c r="P126" s="253"/>
      <c r="Q126" s="254"/>
      <c r="R126" s="151"/>
      <c r="T126" s="76" t="s">
        <v>181</v>
      </c>
      <c r="U126" s="77" t="s">
        <v>42</v>
      </c>
      <c r="V126" s="77" t="s">
        <v>182</v>
      </c>
      <c r="W126" s="77" t="s">
        <v>183</v>
      </c>
      <c r="X126" s="77" t="s">
        <v>184</v>
      </c>
      <c r="Y126" s="77" t="s">
        <v>185</v>
      </c>
      <c r="Z126" s="77" t="s">
        <v>186</v>
      </c>
      <c r="AA126" s="78" t="s">
        <v>187</v>
      </c>
    </row>
    <row r="127" spans="2:63" s="1" customFormat="1" ht="29.25" customHeight="1" x14ac:dyDescent="0.2">
      <c r="B127" s="35"/>
      <c r="C127" s="80" t="s">
        <v>133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272">
        <f>BK127</f>
        <v>0</v>
      </c>
      <c r="O127" s="273"/>
      <c r="P127" s="273"/>
      <c r="Q127" s="273"/>
      <c r="R127" s="37"/>
      <c r="T127" s="79"/>
      <c r="U127" s="51"/>
      <c r="V127" s="51"/>
      <c r="W127" s="152">
        <f>W128+W142+W145+W155+W158+W162</f>
        <v>0</v>
      </c>
      <c r="X127" s="51"/>
      <c r="Y127" s="152">
        <f>Y128+Y142+Y145+Y155+Y158+Y162</f>
        <v>2.9734959674999999</v>
      </c>
      <c r="Z127" s="51"/>
      <c r="AA127" s="153">
        <f>AA128+AA142+AA145+AA155+AA158+AA162</f>
        <v>0</v>
      </c>
      <c r="AT127" s="19" t="s">
        <v>77</v>
      </c>
      <c r="AU127" s="19" t="s">
        <v>138</v>
      </c>
      <c r="BK127" s="154">
        <f>BK128+BK142+BK145+BK155+BK158+BK162</f>
        <v>0</v>
      </c>
    </row>
    <row r="128" spans="2:63" s="10" customFormat="1" ht="37.25" customHeight="1" x14ac:dyDescent="0.2">
      <c r="B128" s="155"/>
      <c r="C128" s="156"/>
      <c r="D128" s="157" t="s">
        <v>139</v>
      </c>
      <c r="E128" s="157"/>
      <c r="F128" s="157"/>
      <c r="G128" s="157"/>
      <c r="H128" s="157"/>
      <c r="I128" s="157"/>
      <c r="J128" s="157"/>
      <c r="K128" s="157"/>
      <c r="L128" s="157"/>
      <c r="M128" s="157"/>
      <c r="N128" s="249">
        <f>BK128</f>
        <v>0</v>
      </c>
      <c r="O128" s="274"/>
      <c r="P128" s="274"/>
      <c r="Q128" s="274"/>
      <c r="R128" s="158"/>
      <c r="T128" s="159"/>
      <c r="U128" s="156"/>
      <c r="V128" s="156"/>
      <c r="W128" s="160">
        <f>W129+W138+W140</f>
        <v>0</v>
      </c>
      <c r="X128" s="156"/>
      <c r="Y128" s="160">
        <f>Y129+Y138+Y140</f>
        <v>2.9722904400000001</v>
      </c>
      <c r="Z128" s="156"/>
      <c r="AA128" s="161">
        <f>AA129+AA138+AA140</f>
        <v>0</v>
      </c>
      <c r="AR128" s="162" t="s">
        <v>85</v>
      </c>
      <c r="AT128" s="163" t="s">
        <v>77</v>
      </c>
      <c r="AU128" s="163" t="s">
        <v>78</v>
      </c>
      <c r="AY128" s="162" t="s">
        <v>188</v>
      </c>
      <c r="BK128" s="164">
        <f>BK129+BK138+BK140</f>
        <v>0</v>
      </c>
    </row>
    <row r="129" spans="2:65" s="10" customFormat="1" ht="20" customHeight="1" x14ac:dyDescent="0.15">
      <c r="B129" s="155"/>
      <c r="C129" s="156"/>
      <c r="D129" s="165" t="s">
        <v>140</v>
      </c>
      <c r="E129" s="165"/>
      <c r="F129" s="165"/>
      <c r="G129" s="165"/>
      <c r="H129" s="165"/>
      <c r="I129" s="165"/>
      <c r="J129" s="165"/>
      <c r="K129" s="165"/>
      <c r="L129" s="165"/>
      <c r="M129" s="165"/>
      <c r="N129" s="263">
        <f>BK129</f>
        <v>0</v>
      </c>
      <c r="O129" s="264"/>
      <c r="P129" s="264"/>
      <c r="Q129" s="264"/>
      <c r="R129" s="158"/>
      <c r="T129" s="159"/>
      <c r="U129" s="156"/>
      <c r="V129" s="156"/>
      <c r="W129" s="160">
        <f>SUM(W130:W137)</f>
        <v>0</v>
      </c>
      <c r="X129" s="156"/>
      <c r="Y129" s="160">
        <f>SUM(Y130:Y137)</f>
        <v>0</v>
      </c>
      <c r="Z129" s="156"/>
      <c r="AA129" s="161">
        <f>SUM(AA130:AA137)</f>
        <v>0</v>
      </c>
      <c r="AR129" s="162" t="s">
        <v>85</v>
      </c>
      <c r="AT129" s="163" t="s">
        <v>77</v>
      </c>
      <c r="AU129" s="163" t="s">
        <v>85</v>
      </c>
      <c r="AY129" s="162" t="s">
        <v>188</v>
      </c>
      <c r="BK129" s="164">
        <f>SUM(BK130:BK137)</f>
        <v>0</v>
      </c>
    </row>
    <row r="130" spans="2:65" s="1" customFormat="1" ht="25.5" customHeight="1" x14ac:dyDescent="0.15">
      <c r="B130" s="137"/>
      <c r="C130" s="166" t="s">
        <v>85</v>
      </c>
      <c r="D130" s="166" t="s">
        <v>189</v>
      </c>
      <c r="E130" s="167" t="s">
        <v>1081</v>
      </c>
      <c r="F130" s="255" t="s">
        <v>1082</v>
      </c>
      <c r="G130" s="255"/>
      <c r="H130" s="255"/>
      <c r="I130" s="255"/>
      <c r="J130" s="168" t="s">
        <v>192</v>
      </c>
      <c r="K130" s="169">
        <v>10.48</v>
      </c>
      <c r="L130" s="256">
        <v>0</v>
      </c>
      <c r="M130" s="256"/>
      <c r="N130" s="257">
        <f t="shared" ref="N130:N137" si="5">ROUND(L130*K130,3)</f>
        <v>0</v>
      </c>
      <c r="O130" s="257"/>
      <c r="P130" s="257"/>
      <c r="Q130" s="257"/>
      <c r="R130" s="140"/>
      <c r="T130" s="171" t="s">
        <v>5</v>
      </c>
      <c r="U130" s="44" t="s">
        <v>45</v>
      </c>
      <c r="V130" s="36"/>
      <c r="W130" s="172">
        <f t="shared" ref="W130:W137" si="6">V130*K130</f>
        <v>0</v>
      </c>
      <c r="X130" s="172">
        <v>0</v>
      </c>
      <c r="Y130" s="172">
        <f t="shared" ref="Y130:Y137" si="7">X130*K130</f>
        <v>0</v>
      </c>
      <c r="Z130" s="172">
        <v>0</v>
      </c>
      <c r="AA130" s="173">
        <f t="shared" ref="AA130:AA137" si="8">Z130*K130</f>
        <v>0</v>
      </c>
      <c r="AR130" s="19" t="s">
        <v>248</v>
      </c>
      <c r="AT130" s="19" t="s">
        <v>189</v>
      </c>
      <c r="AU130" s="19" t="s">
        <v>90</v>
      </c>
      <c r="AY130" s="19" t="s">
        <v>188</v>
      </c>
      <c r="BE130" s="114">
        <f t="shared" ref="BE130:BE137" si="9">IF(U130="základná",N130,0)</f>
        <v>0</v>
      </c>
      <c r="BF130" s="114">
        <f t="shared" ref="BF130:BF137" si="10">IF(U130="znížená",N130,0)</f>
        <v>0</v>
      </c>
      <c r="BG130" s="114">
        <f t="shared" ref="BG130:BG137" si="11">IF(U130="zákl. prenesená",N130,0)</f>
        <v>0</v>
      </c>
      <c r="BH130" s="114">
        <f t="shared" ref="BH130:BH137" si="12">IF(U130="zníž. prenesená",N130,0)</f>
        <v>0</v>
      </c>
      <c r="BI130" s="114">
        <f t="shared" ref="BI130:BI137" si="13">IF(U130="nulová",N130,0)</f>
        <v>0</v>
      </c>
      <c r="BJ130" s="19" t="s">
        <v>90</v>
      </c>
      <c r="BK130" s="174">
        <f t="shared" ref="BK130:BK137" si="14">ROUND(L130*K130,3)</f>
        <v>0</v>
      </c>
      <c r="BL130" s="19" t="s">
        <v>248</v>
      </c>
      <c r="BM130" s="19" t="s">
        <v>1603</v>
      </c>
    </row>
    <row r="131" spans="2:65" s="1" customFormat="1" ht="51" customHeight="1" x14ac:dyDescent="0.15">
      <c r="B131" s="137"/>
      <c r="C131" s="166" t="s">
        <v>90</v>
      </c>
      <c r="D131" s="166" t="s">
        <v>189</v>
      </c>
      <c r="E131" s="167" t="s">
        <v>1084</v>
      </c>
      <c r="F131" s="255" t="s">
        <v>1604</v>
      </c>
      <c r="G131" s="255"/>
      <c r="H131" s="255"/>
      <c r="I131" s="255"/>
      <c r="J131" s="168" t="s">
        <v>192</v>
      </c>
      <c r="K131" s="169">
        <v>10.48</v>
      </c>
      <c r="L131" s="256">
        <v>0</v>
      </c>
      <c r="M131" s="256"/>
      <c r="N131" s="257">
        <f t="shared" si="5"/>
        <v>0</v>
      </c>
      <c r="O131" s="257"/>
      <c r="P131" s="257"/>
      <c r="Q131" s="257"/>
      <c r="R131" s="140"/>
      <c r="T131" s="171" t="s">
        <v>5</v>
      </c>
      <c r="U131" s="44" t="s">
        <v>45</v>
      </c>
      <c r="V131" s="36"/>
      <c r="W131" s="172">
        <f t="shared" si="6"/>
        <v>0</v>
      </c>
      <c r="X131" s="172">
        <v>0</v>
      </c>
      <c r="Y131" s="172">
        <f t="shared" si="7"/>
        <v>0</v>
      </c>
      <c r="Z131" s="172">
        <v>0</v>
      </c>
      <c r="AA131" s="173">
        <f t="shared" si="8"/>
        <v>0</v>
      </c>
      <c r="AR131" s="19" t="s">
        <v>248</v>
      </c>
      <c r="AT131" s="19" t="s">
        <v>189</v>
      </c>
      <c r="AU131" s="19" t="s">
        <v>90</v>
      </c>
      <c r="AY131" s="19" t="s">
        <v>188</v>
      </c>
      <c r="BE131" s="114">
        <f t="shared" si="9"/>
        <v>0</v>
      </c>
      <c r="BF131" s="114">
        <f t="shared" si="10"/>
        <v>0</v>
      </c>
      <c r="BG131" s="114">
        <f t="shared" si="11"/>
        <v>0</v>
      </c>
      <c r="BH131" s="114">
        <f t="shared" si="12"/>
        <v>0</v>
      </c>
      <c r="BI131" s="114">
        <f t="shared" si="13"/>
        <v>0</v>
      </c>
      <c r="BJ131" s="19" t="s">
        <v>90</v>
      </c>
      <c r="BK131" s="174">
        <f t="shared" si="14"/>
        <v>0</v>
      </c>
      <c r="BL131" s="19" t="s">
        <v>248</v>
      </c>
      <c r="BM131" s="19" t="s">
        <v>1605</v>
      </c>
    </row>
    <row r="132" spans="2:65" s="1" customFormat="1" ht="25.5" customHeight="1" x14ac:dyDescent="0.15">
      <c r="B132" s="137"/>
      <c r="C132" s="166" t="s">
        <v>106</v>
      </c>
      <c r="D132" s="166" t="s">
        <v>189</v>
      </c>
      <c r="E132" s="167" t="s">
        <v>1606</v>
      </c>
      <c r="F132" s="255" t="s">
        <v>1607</v>
      </c>
      <c r="G132" s="255"/>
      <c r="H132" s="255"/>
      <c r="I132" s="255"/>
      <c r="J132" s="168" t="s">
        <v>192</v>
      </c>
      <c r="K132" s="169">
        <v>3.6680000000000001</v>
      </c>
      <c r="L132" s="256">
        <v>0</v>
      </c>
      <c r="M132" s="256"/>
      <c r="N132" s="257">
        <f t="shared" si="5"/>
        <v>0</v>
      </c>
      <c r="O132" s="257"/>
      <c r="P132" s="257"/>
      <c r="Q132" s="257"/>
      <c r="R132" s="140"/>
      <c r="T132" s="171" t="s">
        <v>5</v>
      </c>
      <c r="U132" s="44" t="s">
        <v>45</v>
      </c>
      <c r="V132" s="36"/>
      <c r="W132" s="172">
        <f t="shared" si="6"/>
        <v>0</v>
      </c>
      <c r="X132" s="172">
        <v>0</v>
      </c>
      <c r="Y132" s="172">
        <f t="shared" si="7"/>
        <v>0</v>
      </c>
      <c r="Z132" s="172">
        <v>0</v>
      </c>
      <c r="AA132" s="173">
        <f t="shared" si="8"/>
        <v>0</v>
      </c>
      <c r="AR132" s="19" t="s">
        <v>248</v>
      </c>
      <c r="AT132" s="19" t="s">
        <v>189</v>
      </c>
      <c r="AU132" s="19" t="s">
        <v>90</v>
      </c>
      <c r="AY132" s="19" t="s">
        <v>188</v>
      </c>
      <c r="BE132" s="114">
        <f t="shared" si="9"/>
        <v>0</v>
      </c>
      <c r="BF132" s="114">
        <f t="shared" si="10"/>
        <v>0</v>
      </c>
      <c r="BG132" s="114">
        <f t="shared" si="11"/>
        <v>0</v>
      </c>
      <c r="BH132" s="114">
        <f t="shared" si="12"/>
        <v>0</v>
      </c>
      <c r="BI132" s="114">
        <f t="shared" si="13"/>
        <v>0</v>
      </c>
      <c r="BJ132" s="19" t="s">
        <v>90</v>
      </c>
      <c r="BK132" s="174">
        <f t="shared" si="14"/>
        <v>0</v>
      </c>
      <c r="BL132" s="19" t="s">
        <v>248</v>
      </c>
      <c r="BM132" s="19" t="s">
        <v>1608</v>
      </c>
    </row>
    <row r="133" spans="2:65" s="1" customFormat="1" ht="25.5" customHeight="1" x14ac:dyDescent="0.15">
      <c r="B133" s="137"/>
      <c r="C133" s="166" t="s">
        <v>193</v>
      </c>
      <c r="D133" s="166" t="s">
        <v>189</v>
      </c>
      <c r="E133" s="167" t="s">
        <v>1609</v>
      </c>
      <c r="F133" s="255" t="s">
        <v>1610</v>
      </c>
      <c r="G133" s="255"/>
      <c r="H133" s="255"/>
      <c r="I133" s="255"/>
      <c r="J133" s="168" t="s">
        <v>192</v>
      </c>
      <c r="K133" s="169">
        <v>3.6680000000000001</v>
      </c>
      <c r="L133" s="256">
        <v>0</v>
      </c>
      <c r="M133" s="256"/>
      <c r="N133" s="257">
        <f t="shared" si="5"/>
        <v>0</v>
      </c>
      <c r="O133" s="257"/>
      <c r="P133" s="257"/>
      <c r="Q133" s="257"/>
      <c r="R133" s="140"/>
      <c r="T133" s="171" t="s">
        <v>5</v>
      </c>
      <c r="U133" s="44" t="s">
        <v>45</v>
      </c>
      <c r="V133" s="36"/>
      <c r="W133" s="172">
        <f t="shared" si="6"/>
        <v>0</v>
      </c>
      <c r="X133" s="172">
        <v>0</v>
      </c>
      <c r="Y133" s="172">
        <f t="shared" si="7"/>
        <v>0</v>
      </c>
      <c r="Z133" s="172">
        <v>0</v>
      </c>
      <c r="AA133" s="173">
        <f t="shared" si="8"/>
        <v>0</v>
      </c>
      <c r="AR133" s="19" t="s">
        <v>248</v>
      </c>
      <c r="AT133" s="19" t="s">
        <v>189</v>
      </c>
      <c r="AU133" s="19" t="s">
        <v>90</v>
      </c>
      <c r="AY133" s="19" t="s">
        <v>188</v>
      </c>
      <c r="BE133" s="114">
        <f t="shared" si="9"/>
        <v>0</v>
      </c>
      <c r="BF133" s="114">
        <f t="shared" si="10"/>
        <v>0</v>
      </c>
      <c r="BG133" s="114">
        <f t="shared" si="11"/>
        <v>0</v>
      </c>
      <c r="BH133" s="114">
        <f t="shared" si="12"/>
        <v>0</v>
      </c>
      <c r="BI133" s="114">
        <f t="shared" si="13"/>
        <v>0</v>
      </c>
      <c r="BJ133" s="19" t="s">
        <v>90</v>
      </c>
      <c r="BK133" s="174">
        <f t="shared" si="14"/>
        <v>0</v>
      </c>
      <c r="BL133" s="19" t="s">
        <v>248</v>
      </c>
      <c r="BM133" s="19" t="s">
        <v>1611</v>
      </c>
    </row>
    <row r="134" spans="2:65" s="1" customFormat="1" ht="16.5" customHeight="1" x14ac:dyDescent="0.15">
      <c r="B134" s="137"/>
      <c r="C134" s="166" t="s">
        <v>204</v>
      </c>
      <c r="D134" s="166" t="s">
        <v>189</v>
      </c>
      <c r="E134" s="167" t="s">
        <v>1099</v>
      </c>
      <c r="F134" s="255" t="s">
        <v>1100</v>
      </c>
      <c r="G134" s="255"/>
      <c r="H134" s="255"/>
      <c r="I134" s="255"/>
      <c r="J134" s="168" t="s">
        <v>192</v>
      </c>
      <c r="K134" s="169">
        <v>3.6680000000000001</v>
      </c>
      <c r="L134" s="256">
        <v>0</v>
      </c>
      <c r="M134" s="256"/>
      <c r="N134" s="257">
        <f t="shared" si="5"/>
        <v>0</v>
      </c>
      <c r="O134" s="257"/>
      <c r="P134" s="257"/>
      <c r="Q134" s="257"/>
      <c r="R134" s="140"/>
      <c r="T134" s="171" t="s">
        <v>5</v>
      </c>
      <c r="U134" s="44" t="s">
        <v>45</v>
      </c>
      <c r="V134" s="36"/>
      <c r="W134" s="172">
        <f t="shared" si="6"/>
        <v>0</v>
      </c>
      <c r="X134" s="172">
        <v>0</v>
      </c>
      <c r="Y134" s="172">
        <f t="shared" si="7"/>
        <v>0</v>
      </c>
      <c r="Z134" s="172">
        <v>0</v>
      </c>
      <c r="AA134" s="173">
        <f t="shared" si="8"/>
        <v>0</v>
      </c>
      <c r="AR134" s="19" t="s">
        <v>248</v>
      </c>
      <c r="AT134" s="19" t="s">
        <v>189</v>
      </c>
      <c r="AU134" s="19" t="s">
        <v>90</v>
      </c>
      <c r="AY134" s="19" t="s">
        <v>188</v>
      </c>
      <c r="BE134" s="114">
        <f t="shared" si="9"/>
        <v>0</v>
      </c>
      <c r="BF134" s="114">
        <f t="shared" si="10"/>
        <v>0</v>
      </c>
      <c r="BG134" s="114">
        <f t="shared" si="11"/>
        <v>0</v>
      </c>
      <c r="BH134" s="114">
        <f t="shared" si="12"/>
        <v>0</v>
      </c>
      <c r="BI134" s="114">
        <f t="shared" si="13"/>
        <v>0</v>
      </c>
      <c r="BJ134" s="19" t="s">
        <v>90</v>
      </c>
      <c r="BK134" s="174">
        <f t="shared" si="14"/>
        <v>0</v>
      </c>
      <c r="BL134" s="19" t="s">
        <v>248</v>
      </c>
      <c r="BM134" s="19" t="s">
        <v>1612</v>
      </c>
    </row>
    <row r="135" spans="2:65" s="1" customFormat="1" ht="38.25" customHeight="1" x14ac:dyDescent="0.15">
      <c r="B135" s="137"/>
      <c r="C135" s="166" t="s">
        <v>200</v>
      </c>
      <c r="D135" s="166" t="s">
        <v>189</v>
      </c>
      <c r="E135" s="167" t="s">
        <v>205</v>
      </c>
      <c r="F135" s="255" t="s">
        <v>206</v>
      </c>
      <c r="G135" s="255"/>
      <c r="H135" s="255"/>
      <c r="I135" s="255"/>
      <c r="J135" s="168" t="s">
        <v>192</v>
      </c>
      <c r="K135" s="169">
        <v>6.8120000000000003</v>
      </c>
      <c r="L135" s="256">
        <v>0</v>
      </c>
      <c r="M135" s="256"/>
      <c r="N135" s="257">
        <f t="shared" si="5"/>
        <v>0</v>
      </c>
      <c r="O135" s="257"/>
      <c r="P135" s="257"/>
      <c r="Q135" s="257"/>
      <c r="R135" s="140"/>
      <c r="T135" s="171" t="s">
        <v>5</v>
      </c>
      <c r="U135" s="44" t="s">
        <v>45</v>
      </c>
      <c r="V135" s="36"/>
      <c r="W135" s="172">
        <f t="shared" si="6"/>
        <v>0</v>
      </c>
      <c r="X135" s="172">
        <v>0</v>
      </c>
      <c r="Y135" s="172">
        <f t="shared" si="7"/>
        <v>0</v>
      </c>
      <c r="Z135" s="172">
        <v>0</v>
      </c>
      <c r="AA135" s="173">
        <f t="shared" si="8"/>
        <v>0</v>
      </c>
      <c r="AR135" s="19" t="s">
        <v>248</v>
      </c>
      <c r="AT135" s="19" t="s">
        <v>189</v>
      </c>
      <c r="AU135" s="19" t="s">
        <v>90</v>
      </c>
      <c r="AY135" s="19" t="s">
        <v>188</v>
      </c>
      <c r="BE135" s="114">
        <f t="shared" si="9"/>
        <v>0</v>
      </c>
      <c r="BF135" s="114">
        <f t="shared" si="10"/>
        <v>0</v>
      </c>
      <c r="BG135" s="114">
        <f t="shared" si="11"/>
        <v>0</v>
      </c>
      <c r="BH135" s="114">
        <f t="shared" si="12"/>
        <v>0</v>
      </c>
      <c r="BI135" s="114">
        <f t="shared" si="13"/>
        <v>0</v>
      </c>
      <c r="BJ135" s="19" t="s">
        <v>90</v>
      </c>
      <c r="BK135" s="174">
        <f t="shared" si="14"/>
        <v>0</v>
      </c>
      <c r="BL135" s="19" t="s">
        <v>248</v>
      </c>
      <c r="BM135" s="19" t="s">
        <v>1613</v>
      </c>
    </row>
    <row r="136" spans="2:65" s="1" customFormat="1" ht="25.5" customHeight="1" x14ac:dyDescent="0.15">
      <c r="B136" s="137"/>
      <c r="C136" s="166" t="s">
        <v>212</v>
      </c>
      <c r="D136" s="166" t="s">
        <v>189</v>
      </c>
      <c r="E136" s="167" t="s">
        <v>1105</v>
      </c>
      <c r="F136" s="255" t="s">
        <v>1106</v>
      </c>
      <c r="G136" s="255"/>
      <c r="H136" s="255"/>
      <c r="I136" s="255"/>
      <c r="J136" s="168" t="s">
        <v>192</v>
      </c>
      <c r="K136" s="169">
        <v>2.0960000000000001</v>
      </c>
      <c r="L136" s="256">
        <v>0</v>
      </c>
      <c r="M136" s="256"/>
      <c r="N136" s="257">
        <f t="shared" si="5"/>
        <v>0</v>
      </c>
      <c r="O136" s="257"/>
      <c r="P136" s="257"/>
      <c r="Q136" s="257"/>
      <c r="R136" s="140"/>
      <c r="T136" s="171" t="s">
        <v>5</v>
      </c>
      <c r="U136" s="44" t="s">
        <v>45</v>
      </c>
      <c r="V136" s="36"/>
      <c r="W136" s="172">
        <f t="shared" si="6"/>
        <v>0</v>
      </c>
      <c r="X136" s="172">
        <v>0</v>
      </c>
      <c r="Y136" s="172">
        <f t="shared" si="7"/>
        <v>0</v>
      </c>
      <c r="Z136" s="172">
        <v>0</v>
      </c>
      <c r="AA136" s="173">
        <f t="shared" si="8"/>
        <v>0</v>
      </c>
      <c r="AR136" s="19" t="s">
        <v>248</v>
      </c>
      <c r="AT136" s="19" t="s">
        <v>189</v>
      </c>
      <c r="AU136" s="19" t="s">
        <v>90</v>
      </c>
      <c r="AY136" s="19" t="s">
        <v>188</v>
      </c>
      <c r="BE136" s="114">
        <f t="shared" si="9"/>
        <v>0</v>
      </c>
      <c r="BF136" s="114">
        <f t="shared" si="10"/>
        <v>0</v>
      </c>
      <c r="BG136" s="114">
        <f t="shared" si="11"/>
        <v>0</v>
      </c>
      <c r="BH136" s="114">
        <f t="shared" si="12"/>
        <v>0</v>
      </c>
      <c r="BI136" s="114">
        <f t="shared" si="13"/>
        <v>0</v>
      </c>
      <c r="BJ136" s="19" t="s">
        <v>90</v>
      </c>
      <c r="BK136" s="174">
        <f t="shared" si="14"/>
        <v>0</v>
      </c>
      <c r="BL136" s="19" t="s">
        <v>248</v>
      </c>
      <c r="BM136" s="19" t="s">
        <v>1614</v>
      </c>
    </row>
    <row r="137" spans="2:65" s="1" customFormat="1" ht="16.5" customHeight="1" x14ac:dyDescent="0.15">
      <c r="B137" s="137"/>
      <c r="C137" s="175" t="s">
        <v>216</v>
      </c>
      <c r="D137" s="175" t="s">
        <v>213</v>
      </c>
      <c r="E137" s="176" t="s">
        <v>1108</v>
      </c>
      <c r="F137" s="258" t="s">
        <v>1109</v>
      </c>
      <c r="G137" s="258"/>
      <c r="H137" s="258"/>
      <c r="I137" s="258"/>
      <c r="J137" s="177" t="s">
        <v>192</v>
      </c>
      <c r="K137" s="178">
        <v>2.5150000000000001</v>
      </c>
      <c r="L137" s="259">
        <v>0</v>
      </c>
      <c r="M137" s="259"/>
      <c r="N137" s="260">
        <f t="shared" si="5"/>
        <v>0</v>
      </c>
      <c r="O137" s="257"/>
      <c r="P137" s="257"/>
      <c r="Q137" s="257"/>
      <c r="R137" s="140"/>
      <c r="T137" s="171" t="s">
        <v>5</v>
      </c>
      <c r="U137" s="44" t="s">
        <v>45</v>
      </c>
      <c r="V137" s="36"/>
      <c r="W137" s="172">
        <f t="shared" si="6"/>
        <v>0</v>
      </c>
      <c r="X137" s="172">
        <v>0</v>
      </c>
      <c r="Y137" s="172">
        <f t="shared" si="7"/>
        <v>0</v>
      </c>
      <c r="Z137" s="172">
        <v>0</v>
      </c>
      <c r="AA137" s="173">
        <f t="shared" si="8"/>
        <v>0</v>
      </c>
      <c r="AR137" s="19" t="s">
        <v>311</v>
      </c>
      <c r="AT137" s="19" t="s">
        <v>213</v>
      </c>
      <c r="AU137" s="19" t="s">
        <v>90</v>
      </c>
      <c r="AY137" s="19" t="s">
        <v>188</v>
      </c>
      <c r="BE137" s="114">
        <f t="shared" si="9"/>
        <v>0</v>
      </c>
      <c r="BF137" s="114">
        <f t="shared" si="10"/>
        <v>0</v>
      </c>
      <c r="BG137" s="114">
        <f t="shared" si="11"/>
        <v>0</v>
      </c>
      <c r="BH137" s="114">
        <f t="shared" si="12"/>
        <v>0</v>
      </c>
      <c r="BI137" s="114">
        <f t="shared" si="13"/>
        <v>0</v>
      </c>
      <c r="BJ137" s="19" t="s">
        <v>90</v>
      </c>
      <c r="BK137" s="174">
        <f t="shared" si="14"/>
        <v>0</v>
      </c>
      <c r="BL137" s="19" t="s">
        <v>248</v>
      </c>
      <c r="BM137" s="19" t="s">
        <v>1615</v>
      </c>
    </row>
    <row r="138" spans="2:65" s="10" customFormat="1" ht="29.75" customHeight="1" x14ac:dyDescent="0.15">
      <c r="B138" s="155"/>
      <c r="C138" s="156"/>
      <c r="D138" s="165" t="s">
        <v>143</v>
      </c>
      <c r="E138" s="165"/>
      <c r="F138" s="165"/>
      <c r="G138" s="165"/>
      <c r="H138" s="165"/>
      <c r="I138" s="165"/>
      <c r="J138" s="165"/>
      <c r="K138" s="165"/>
      <c r="L138" s="165"/>
      <c r="M138" s="165"/>
      <c r="N138" s="267">
        <f>BK138</f>
        <v>0</v>
      </c>
      <c r="O138" s="268"/>
      <c r="P138" s="268"/>
      <c r="Q138" s="268"/>
      <c r="R138" s="158"/>
      <c r="T138" s="159"/>
      <c r="U138" s="156"/>
      <c r="V138" s="156"/>
      <c r="W138" s="160">
        <f>W139</f>
        <v>0</v>
      </c>
      <c r="X138" s="156"/>
      <c r="Y138" s="160">
        <f>Y139</f>
        <v>2.9722904400000001</v>
      </c>
      <c r="Z138" s="156"/>
      <c r="AA138" s="161">
        <f>AA139</f>
        <v>0</v>
      </c>
      <c r="AR138" s="162" t="s">
        <v>85</v>
      </c>
      <c r="AT138" s="163" t="s">
        <v>77</v>
      </c>
      <c r="AU138" s="163" t="s">
        <v>85</v>
      </c>
      <c r="AY138" s="162" t="s">
        <v>188</v>
      </c>
      <c r="BK138" s="164">
        <f>BK139</f>
        <v>0</v>
      </c>
    </row>
    <row r="139" spans="2:65" s="1" customFormat="1" ht="38.25" customHeight="1" x14ac:dyDescent="0.15">
      <c r="B139" s="137"/>
      <c r="C139" s="166" t="s">
        <v>222</v>
      </c>
      <c r="D139" s="166" t="s">
        <v>189</v>
      </c>
      <c r="E139" s="167" t="s">
        <v>1616</v>
      </c>
      <c r="F139" s="255" t="s">
        <v>1617</v>
      </c>
      <c r="G139" s="255"/>
      <c r="H139" s="255"/>
      <c r="I139" s="255"/>
      <c r="J139" s="168" t="s">
        <v>192</v>
      </c>
      <c r="K139" s="169">
        <v>1.5720000000000001</v>
      </c>
      <c r="L139" s="256">
        <v>0</v>
      </c>
      <c r="M139" s="256"/>
      <c r="N139" s="257">
        <f>ROUND(L139*K139,3)</f>
        <v>0</v>
      </c>
      <c r="O139" s="257"/>
      <c r="P139" s="257"/>
      <c r="Q139" s="257"/>
      <c r="R139" s="140"/>
      <c r="T139" s="171" t="s">
        <v>5</v>
      </c>
      <c r="U139" s="44" t="s">
        <v>45</v>
      </c>
      <c r="V139" s="36"/>
      <c r="W139" s="172">
        <f>V139*K139</f>
        <v>0</v>
      </c>
      <c r="X139" s="172">
        <v>1.8907700000000001</v>
      </c>
      <c r="Y139" s="172">
        <f>X139*K139</f>
        <v>2.9722904400000001</v>
      </c>
      <c r="Z139" s="172">
        <v>0</v>
      </c>
      <c r="AA139" s="173">
        <f>Z139*K139</f>
        <v>0</v>
      </c>
      <c r="AR139" s="19" t="s">
        <v>248</v>
      </c>
      <c r="AT139" s="19" t="s">
        <v>189</v>
      </c>
      <c r="AU139" s="19" t="s">
        <v>90</v>
      </c>
      <c r="AY139" s="19" t="s">
        <v>188</v>
      </c>
      <c r="BE139" s="114">
        <f>IF(U139="základná",N139,0)</f>
        <v>0</v>
      </c>
      <c r="BF139" s="114">
        <f>IF(U139="znížená",N139,0)</f>
        <v>0</v>
      </c>
      <c r="BG139" s="114">
        <f>IF(U139="zákl. prenesená",N139,0)</f>
        <v>0</v>
      </c>
      <c r="BH139" s="114">
        <f>IF(U139="zníž. prenesená",N139,0)</f>
        <v>0</v>
      </c>
      <c r="BI139" s="114">
        <f>IF(U139="nulová",N139,0)</f>
        <v>0</v>
      </c>
      <c r="BJ139" s="19" t="s">
        <v>90</v>
      </c>
      <c r="BK139" s="174">
        <f>ROUND(L139*K139,3)</f>
        <v>0</v>
      </c>
      <c r="BL139" s="19" t="s">
        <v>248</v>
      </c>
      <c r="BM139" s="19" t="s">
        <v>1618</v>
      </c>
    </row>
    <row r="140" spans="2:65" s="10" customFormat="1" ht="29.75" customHeight="1" x14ac:dyDescent="0.15">
      <c r="B140" s="155"/>
      <c r="C140" s="156"/>
      <c r="D140" s="165" t="s">
        <v>146</v>
      </c>
      <c r="E140" s="165"/>
      <c r="F140" s="165"/>
      <c r="G140" s="165"/>
      <c r="H140" s="165"/>
      <c r="I140" s="165"/>
      <c r="J140" s="165"/>
      <c r="K140" s="165"/>
      <c r="L140" s="165"/>
      <c r="M140" s="165"/>
      <c r="N140" s="267">
        <f>BK140</f>
        <v>0</v>
      </c>
      <c r="O140" s="268"/>
      <c r="P140" s="268"/>
      <c r="Q140" s="268"/>
      <c r="R140" s="158"/>
      <c r="T140" s="159"/>
      <c r="U140" s="156"/>
      <c r="V140" s="156"/>
      <c r="W140" s="160">
        <f>W141</f>
        <v>0</v>
      </c>
      <c r="X140" s="156"/>
      <c r="Y140" s="160">
        <f>Y141</f>
        <v>0</v>
      </c>
      <c r="Z140" s="156"/>
      <c r="AA140" s="161">
        <f>AA141</f>
        <v>0</v>
      </c>
      <c r="AR140" s="162" t="s">
        <v>85</v>
      </c>
      <c r="AT140" s="163" t="s">
        <v>77</v>
      </c>
      <c r="AU140" s="163" t="s">
        <v>85</v>
      </c>
      <c r="AY140" s="162" t="s">
        <v>188</v>
      </c>
      <c r="BK140" s="164">
        <f>BK141</f>
        <v>0</v>
      </c>
    </row>
    <row r="141" spans="2:65" s="1" customFormat="1" ht="38.25" customHeight="1" x14ac:dyDescent="0.15">
      <c r="B141" s="137"/>
      <c r="C141" s="166" t="s">
        <v>207</v>
      </c>
      <c r="D141" s="166" t="s">
        <v>189</v>
      </c>
      <c r="E141" s="167" t="s">
        <v>1132</v>
      </c>
      <c r="F141" s="255" t="s">
        <v>1619</v>
      </c>
      <c r="G141" s="255"/>
      <c r="H141" s="255"/>
      <c r="I141" s="255"/>
      <c r="J141" s="168" t="s">
        <v>235</v>
      </c>
      <c r="K141" s="169">
        <v>0</v>
      </c>
      <c r="L141" s="256">
        <v>0</v>
      </c>
      <c r="M141" s="256"/>
      <c r="N141" s="257">
        <f>ROUND(L141*K141,3)</f>
        <v>0</v>
      </c>
      <c r="O141" s="257"/>
      <c r="P141" s="257"/>
      <c r="Q141" s="257"/>
      <c r="R141" s="140"/>
      <c r="T141" s="171" t="s">
        <v>5</v>
      </c>
      <c r="U141" s="44" t="s">
        <v>45</v>
      </c>
      <c r="V141" s="36"/>
      <c r="W141" s="172">
        <f>V141*K141</f>
        <v>0</v>
      </c>
      <c r="X141" s="172">
        <v>0</v>
      </c>
      <c r="Y141" s="172">
        <f>X141*K141</f>
        <v>0</v>
      </c>
      <c r="Z141" s="172">
        <v>0</v>
      </c>
      <c r="AA141" s="173">
        <f>Z141*K141</f>
        <v>0</v>
      </c>
      <c r="AR141" s="19" t="s">
        <v>248</v>
      </c>
      <c r="AT141" s="19" t="s">
        <v>189</v>
      </c>
      <c r="AU141" s="19" t="s">
        <v>90</v>
      </c>
      <c r="AY141" s="19" t="s">
        <v>188</v>
      </c>
      <c r="BE141" s="114">
        <f>IF(U141="základná",N141,0)</f>
        <v>0</v>
      </c>
      <c r="BF141" s="114">
        <f>IF(U141="znížená",N141,0)</f>
        <v>0</v>
      </c>
      <c r="BG141" s="114">
        <f>IF(U141="zákl. prenesená",N141,0)</f>
        <v>0</v>
      </c>
      <c r="BH141" s="114">
        <f>IF(U141="zníž. prenesená",N141,0)</f>
        <v>0</v>
      </c>
      <c r="BI141" s="114">
        <f>IF(U141="nulová",N141,0)</f>
        <v>0</v>
      </c>
      <c r="BJ141" s="19" t="s">
        <v>90</v>
      </c>
      <c r="BK141" s="174">
        <f>ROUND(L141*K141,3)</f>
        <v>0</v>
      </c>
      <c r="BL141" s="19" t="s">
        <v>248</v>
      </c>
      <c r="BM141" s="19" t="s">
        <v>1620</v>
      </c>
    </row>
    <row r="142" spans="2:65" s="10" customFormat="1" ht="37.25" customHeight="1" x14ac:dyDescent="0.2">
      <c r="B142" s="155"/>
      <c r="C142" s="156"/>
      <c r="D142" s="157" t="s">
        <v>147</v>
      </c>
      <c r="E142" s="157"/>
      <c r="F142" s="157"/>
      <c r="G142" s="157"/>
      <c r="H142" s="157"/>
      <c r="I142" s="157"/>
      <c r="J142" s="157"/>
      <c r="K142" s="157"/>
      <c r="L142" s="157"/>
      <c r="M142" s="157"/>
      <c r="N142" s="275">
        <f>BK142</f>
        <v>0</v>
      </c>
      <c r="O142" s="276"/>
      <c r="P142" s="276"/>
      <c r="Q142" s="276"/>
      <c r="R142" s="158"/>
      <c r="T142" s="159"/>
      <c r="U142" s="156"/>
      <c r="V142" s="156"/>
      <c r="W142" s="160">
        <f>W143</f>
        <v>0</v>
      </c>
      <c r="X142" s="156"/>
      <c r="Y142" s="160">
        <f>Y143</f>
        <v>1.2055275E-3</v>
      </c>
      <c r="Z142" s="156"/>
      <c r="AA142" s="161">
        <f>AA143</f>
        <v>0</v>
      </c>
      <c r="AR142" s="162" t="s">
        <v>90</v>
      </c>
      <c r="AT142" s="163" t="s">
        <v>77</v>
      </c>
      <c r="AU142" s="163" t="s">
        <v>78</v>
      </c>
      <c r="AY142" s="162" t="s">
        <v>188</v>
      </c>
      <c r="BK142" s="164">
        <f>BK143</f>
        <v>0</v>
      </c>
    </row>
    <row r="143" spans="2:65" s="10" customFormat="1" ht="20" customHeight="1" x14ac:dyDescent="0.15">
      <c r="B143" s="155"/>
      <c r="C143" s="156"/>
      <c r="D143" s="165" t="s">
        <v>1599</v>
      </c>
      <c r="E143" s="165"/>
      <c r="F143" s="165"/>
      <c r="G143" s="165"/>
      <c r="H143" s="165"/>
      <c r="I143" s="165"/>
      <c r="J143" s="165"/>
      <c r="K143" s="165"/>
      <c r="L143" s="165"/>
      <c r="M143" s="165"/>
      <c r="N143" s="263">
        <f>BK143</f>
        <v>0</v>
      </c>
      <c r="O143" s="264"/>
      <c r="P143" s="264"/>
      <c r="Q143" s="264"/>
      <c r="R143" s="158"/>
      <c r="T143" s="159"/>
      <c r="U143" s="156"/>
      <c r="V143" s="156"/>
      <c r="W143" s="160">
        <f>W144</f>
        <v>0</v>
      </c>
      <c r="X143" s="156"/>
      <c r="Y143" s="160">
        <f>Y144</f>
        <v>1.2055275E-3</v>
      </c>
      <c r="Z143" s="156"/>
      <c r="AA143" s="161">
        <f>AA144</f>
        <v>0</v>
      </c>
      <c r="AR143" s="162" t="s">
        <v>90</v>
      </c>
      <c r="AT143" s="163" t="s">
        <v>77</v>
      </c>
      <c r="AU143" s="163" t="s">
        <v>85</v>
      </c>
      <c r="AY143" s="162" t="s">
        <v>188</v>
      </c>
      <c r="BK143" s="164">
        <f>BK144</f>
        <v>0</v>
      </c>
    </row>
    <row r="144" spans="2:65" s="1" customFormat="1" ht="38.25" customHeight="1" x14ac:dyDescent="0.15">
      <c r="B144" s="137"/>
      <c r="C144" s="166" t="s">
        <v>229</v>
      </c>
      <c r="D144" s="166" t="s">
        <v>189</v>
      </c>
      <c r="E144" s="167" t="s">
        <v>1074</v>
      </c>
      <c r="F144" s="255" t="s">
        <v>1621</v>
      </c>
      <c r="G144" s="255"/>
      <c r="H144" s="255"/>
      <c r="I144" s="255"/>
      <c r="J144" s="168" t="s">
        <v>362</v>
      </c>
      <c r="K144" s="169">
        <v>13.1</v>
      </c>
      <c r="L144" s="256">
        <v>0</v>
      </c>
      <c r="M144" s="256"/>
      <c r="N144" s="257">
        <f>ROUND(L144*K144,3)</f>
        <v>0</v>
      </c>
      <c r="O144" s="257"/>
      <c r="P144" s="257"/>
      <c r="Q144" s="257"/>
      <c r="R144" s="140"/>
      <c r="T144" s="171" t="s">
        <v>5</v>
      </c>
      <c r="U144" s="44" t="s">
        <v>45</v>
      </c>
      <c r="V144" s="36"/>
      <c r="W144" s="172">
        <f>V144*K144</f>
        <v>0</v>
      </c>
      <c r="X144" s="172">
        <v>9.2025000000000001E-5</v>
      </c>
      <c r="Y144" s="172">
        <f>X144*K144</f>
        <v>1.2055275E-3</v>
      </c>
      <c r="Z144" s="172">
        <v>0</v>
      </c>
      <c r="AA144" s="173">
        <f>Z144*K144</f>
        <v>0</v>
      </c>
      <c r="AR144" s="19" t="s">
        <v>248</v>
      </c>
      <c r="AT144" s="19" t="s">
        <v>189</v>
      </c>
      <c r="AU144" s="19" t="s">
        <v>90</v>
      </c>
      <c r="AY144" s="19" t="s">
        <v>188</v>
      </c>
      <c r="BE144" s="114">
        <f>IF(U144="základná",N144,0)</f>
        <v>0</v>
      </c>
      <c r="BF144" s="114">
        <f>IF(U144="znížená",N144,0)</f>
        <v>0</v>
      </c>
      <c r="BG144" s="114">
        <f>IF(U144="zákl. prenesená",N144,0)</f>
        <v>0</v>
      </c>
      <c r="BH144" s="114">
        <f>IF(U144="zníž. prenesená",N144,0)</f>
        <v>0</v>
      </c>
      <c r="BI144" s="114">
        <f>IF(U144="nulová",N144,0)</f>
        <v>0</v>
      </c>
      <c r="BJ144" s="19" t="s">
        <v>90</v>
      </c>
      <c r="BK144" s="174">
        <f>ROUND(L144*K144,3)</f>
        <v>0</v>
      </c>
      <c r="BL144" s="19" t="s">
        <v>248</v>
      </c>
      <c r="BM144" s="19" t="s">
        <v>1622</v>
      </c>
    </row>
    <row r="145" spans="2:65" s="10" customFormat="1" ht="37.25" customHeight="1" x14ac:dyDescent="0.2">
      <c r="B145" s="155"/>
      <c r="C145" s="156"/>
      <c r="D145" s="157" t="s">
        <v>1600</v>
      </c>
      <c r="E145" s="157"/>
      <c r="F145" s="157"/>
      <c r="G145" s="157"/>
      <c r="H145" s="157"/>
      <c r="I145" s="157"/>
      <c r="J145" s="157"/>
      <c r="K145" s="157"/>
      <c r="L145" s="157"/>
      <c r="M145" s="157"/>
      <c r="N145" s="269">
        <f>BK145</f>
        <v>0</v>
      </c>
      <c r="O145" s="270"/>
      <c r="P145" s="270"/>
      <c r="Q145" s="270"/>
      <c r="R145" s="158"/>
      <c r="T145" s="159"/>
      <c r="U145" s="156"/>
      <c r="V145" s="156"/>
      <c r="W145" s="160">
        <f>SUM(W146:W154)</f>
        <v>0</v>
      </c>
      <c r="X145" s="156"/>
      <c r="Y145" s="160">
        <f>SUM(Y146:Y154)</f>
        <v>0</v>
      </c>
      <c r="Z145" s="156"/>
      <c r="AA145" s="161">
        <f>SUM(AA146:AA154)</f>
        <v>0</v>
      </c>
      <c r="AR145" s="162" t="s">
        <v>106</v>
      </c>
      <c r="AT145" s="163" t="s">
        <v>77</v>
      </c>
      <c r="AU145" s="163" t="s">
        <v>78</v>
      </c>
      <c r="AY145" s="162" t="s">
        <v>188</v>
      </c>
      <c r="BK145" s="164">
        <f>SUM(BK146:BK154)</f>
        <v>0</v>
      </c>
    </row>
    <row r="146" spans="2:65" s="1" customFormat="1" ht="38.25" customHeight="1" x14ac:dyDescent="0.15">
      <c r="B146" s="137"/>
      <c r="C146" s="166" t="s">
        <v>211</v>
      </c>
      <c r="D146" s="166" t="s">
        <v>189</v>
      </c>
      <c r="E146" s="167" t="s">
        <v>1623</v>
      </c>
      <c r="F146" s="255" t="s">
        <v>1624</v>
      </c>
      <c r="G146" s="255"/>
      <c r="H146" s="255"/>
      <c r="I146" s="255"/>
      <c r="J146" s="168" t="s">
        <v>362</v>
      </c>
      <c r="K146" s="169">
        <v>13.1</v>
      </c>
      <c r="L146" s="256">
        <v>0</v>
      </c>
      <c r="M146" s="256"/>
      <c r="N146" s="257">
        <f t="shared" ref="N146:N154" si="15">ROUND(L146*K146,3)</f>
        <v>0</v>
      </c>
      <c r="O146" s="257"/>
      <c r="P146" s="257"/>
      <c r="Q146" s="257"/>
      <c r="R146" s="140"/>
      <c r="T146" s="171" t="s">
        <v>5</v>
      </c>
      <c r="U146" s="44" t="s">
        <v>45</v>
      </c>
      <c r="V146" s="36"/>
      <c r="W146" s="172">
        <f t="shared" ref="W146:W154" si="16">V146*K146</f>
        <v>0</v>
      </c>
      <c r="X146" s="172">
        <v>0</v>
      </c>
      <c r="Y146" s="172">
        <f t="shared" ref="Y146:Y154" si="17">X146*K146</f>
        <v>0</v>
      </c>
      <c r="Z146" s="172">
        <v>0</v>
      </c>
      <c r="AA146" s="173">
        <f t="shared" ref="AA146:AA154" si="18">Z146*K146</f>
        <v>0</v>
      </c>
      <c r="AR146" s="19" t="s">
        <v>248</v>
      </c>
      <c r="AT146" s="19" t="s">
        <v>189</v>
      </c>
      <c r="AU146" s="19" t="s">
        <v>85</v>
      </c>
      <c r="AY146" s="19" t="s">
        <v>188</v>
      </c>
      <c r="BE146" s="114">
        <f t="shared" ref="BE146:BE154" si="19">IF(U146="základná",N146,0)</f>
        <v>0</v>
      </c>
      <c r="BF146" s="114">
        <f t="shared" ref="BF146:BF154" si="20">IF(U146="znížená",N146,0)</f>
        <v>0</v>
      </c>
      <c r="BG146" s="114">
        <f t="shared" ref="BG146:BG154" si="21">IF(U146="zákl. prenesená",N146,0)</f>
        <v>0</v>
      </c>
      <c r="BH146" s="114">
        <f t="shared" ref="BH146:BH154" si="22">IF(U146="zníž. prenesená",N146,0)</f>
        <v>0</v>
      </c>
      <c r="BI146" s="114">
        <f t="shared" ref="BI146:BI154" si="23">IF(U146="nulová",N146,0)</f>
        <v>0</v>
      </c>
      <c r="BJ146" s="19" t="s">
        <v>90</v>
      </c>
      <c r="BK146" s="174">
        <f t="shared" ref="BK146:BK154" si="24">ROUND(L146*K146,3)</f>
        <v>0</v>
      </c>
      <c r="BL146" s="19" t="s">
        <v>248</v>
      </c>
      <c r="BM146" s="19" t="s">
        <v>1625</v>
      </c>
    </row>
    <row r="147" spans="2:65" s="1" customFormat="1" ht="16.5" customHeight="1" x14ac:dyDescent="0.15">
      <c r="B147" s="137"/>
      <c r="C147" s="175" t="s">
        <v>237</v>
      </c>
      <c r="D147" s="175" t="s">
        <v>213</v>
      </c>
      <c r="E147" s="176" t="s">
        <v>1626</v>
      </c>
      <c r="F147" s="258" t="s">
        <v>1627</v>
      </c>
      <c r="G147" s="258"/>
      <c r="H147" s="258"/>
      <c r="I147" s="258"/>
      <c r="J147" s="177" t="s">
        <v>362</v>
      </c>
      <c r="K147" s="178">
        <v>13.1</v>
      </c>
      <c r="L147" s="259">
        <v>0</v>
      </c>
      <c r="M147" s="259"/>
      <c r="N147" s="260">
        <f t="shared" si="15"/>
        <v>0</v>
      </c>
      <c r="O147" s="257"/>
      <c r="P147" s="257"/>
      <c r="Q147" s="257"/>
      <c r="R147" s="140"/>
      <c r="T147" s="171" t="s">
        <v>5</v>
      </c>
      <c r="U147" s="44" t="s">
        <v>45</v>
      </c>
      <c r="V147" s="36"/>
      <c r="W147" s="172">
        <f t="shared" si="16"/>
        <v>0</v>
      </c>
      <c r="X147" s="172">
        <v>0</v>
      </c>
      <c r="Y147" s="172">
        <f t="shared" si="17"/>
        <v>0</v>
      </c>
      <c r="Z147" s="172">
        <v>0</v>
      </c>
      <c r="AA147" s="173">
        <f t="shared" si="18"/>
        <v>0</v>
      </c>
      <c r="AR147" s="19" t="s">
        <v>311</v>
      </c>
      <c r="AT147" s="19" t="s">
        <v>213</v>
      </c>
      <c r="AU147" s="19" t="s">
        <v>85</v>
      </c>
      <c r="AY147" s="19" t="s">
        <v>188</v>
      </c>
      <c r="BE147" s="114">
        <f t="shared" si="19"/>
        <v>0</v>
      </c>
      <c r="BF147" s="114">
        <f t="shared" si="20"/>
        <v>0</v>
      </c>
      <c r="BG147" s="114">
        <f t="shared" si="21"/>
        <v>0</v>
      </c>
      <c r="BH147" s="114">
        <f t="shared" si="22"/>
        <v>0</v>
      </c>
      <c r="BI147" s="114">
        <f t="shared" si="23"/>
        <v>0</v>
      </c>
      <c r="BJ147" s="19" t="s">
        <v>90</v>
      </c>
      <c r="BK147" s="174">
        <f t="shared" si="24"/>
        <v>0</v>
      </c>
      <c r="BL147" s="19" t="s">
        <v>248</v>
      </c>
      <c r="BM147" s="19" t="s">
        <v>1628</v>
      </c>
    </row>
    <row r="148" spans="2:65" s="1" customFormat="1" ht="16.5" customHeight="1" x14ac:dyDescent="0.15">
      <c r="B148" s="137"/>
      <c r="C148" s="166" t="s">
        <v>217</v>
      </c>
      <c r="D148" s="166" t="s">
        <v>189</v>
      </c>
      <c r="E148" s="167" t="s">
        <v>1629</v>
      </c>
      <c r="F148" s="255" t="s">
        <v>1630</v>
      </c>
      <c r="G148" s="255"/>
      <c r="H148" s="255"/>
      <c r="I148" s="255"/>
      <c r="J148" s="168" t="s">
        <v>1631</v>
      </c>
      <c r="K148" s="169">
        <v>1</v>
      </c>
      <c r="L148" s="256">
        <v>0</v>
      </c>
      <c r="M148" s="256"/>
      <c r="N148" s="257">
        <f t="shared" si="15"/>
        <v>0</v>
      </c>
      <c r="O148" s="257"/>
      <c r="P148" s="257"/>
      <c r="Q148" s="257"/>
      <c r="R148" s="140"/>
      <c r="T148" s="171" t="s">
        <v>5</v>
      </c>
      <c r="U148" s="44" t="s">
        <v>45</v>
      </c>
      <c r="V148" s="36"/>
      <c r="W148" s="172">
        <f t="shared" si="16"/>
        <v>0</v>
      </c>
      <c r="X148" s="172">
        <v>0</v>
      </c>
      <c r="Y148" s="172">
        <f t="shared" si="17"/>
        <v>0</v>
      </c>
      <c r="Z148" s="172">
        <v>0</v>
      </c>
      <c r="AA148" s="173">
        <f t="shared" si="18"/>
        <v>0</v>
      </c>
      <c r="AR148" s="19" t="s">
        <v>248</v>
      </c>
      <c r="AT148" s="19" t="s">
        <v>189</v>
      </c>
      <c r="AU148" s="19" t="s">
        <v>85</v>
      </c>
      <c r="AY148" s="19" t="s">
        <v>188</v>
      </c>
      <c r="BE148" s="114">
        <f t="shared" si="19"/>
        <v>0</v>
      </c>
      <c r="BF148" s="114">
        <f t="shared" si="20"/>
        <v>0</v>
      </c>
      <c r="BG148" s="114">
        <f t="shared" si="21"/>
        <v>0</v>
      </c>
      <c r="BH148" s="114">
        <f t="shared" si="22"/>
        <v>0</v>
      </c>
      <c r="BI148" s="114">
        <f t="shared" si="23"/>
        <v>0</v>
      </c>
      <c r="BJ148" s="19" t="s">
        <v>90</v>
      </c>
      <c r="BK148" s="174">
        <f t="shared" si="24"/>
        <v>0</v>
      </c>
      <c r="BL148" s="19" t="s">
        <v>248</v>
      </c>
      <c r="BM148" s="19" t="s">
        <v>1632</v>
      </c>
    </row>
    <row r="149" spans="2:65" s="1" customFormat="1" ht="25.5" customHeight="1" x14ac:dyDescent="0.15">
      <c r="B149" s="137"/>
      <c r="C149" s="166" t="s">
        <v>244</v>
      </c>
      <c r="D149" s="166" t="s">
        <v>189</v>
      </c>
      <c r="E149" s="167" t="s">
        <v>1633</v>
      </c>
      <c r="F149" s="255" t="s">
        <v>1634</v>
      </c>
      <c r="G149" s="255"/>
      <c r="H149" s="255"/>
      <c r="I149" s="255"/>
      <c r="J149" s="168" t="s">
        <v>362</v>
      </c>
      <c r="K149" s="169">
        <v>13.1</v>
      </c>
      <c r="L149" s="256">
        <v>0</v>
      </c>
      <c r="M149" s="256"/>
      <c r="N149" s="257">
        <f t="shared" si="15"/>
        <v>0</v>
      </c>
      <c r="O149" s="257"/>
      <c r="P149" s="257"/>
      <c r="Q149" s="257"/>
      <c r="R149" s="140"/>
      <c r="T149" s="171" t="s">
        <v>5</v>
      </c>
      <c r="U149" s="44" t="s">
        <v>45</v>
      </c>
      <c r="V149" s="36"/>
      <c r="W149" s="172">
        <f t="shared" si="16"/>
        <v>0</v>
      </c>
      <c r="X149" s="172">
        <v>0</v>
      </c>
      <c r="Y149" s="172">
        <f t="shared" si="17"/>
        <v>0</v>
      </c>
      <c r="Z149" s="172">
        <v>0</v>
      </c>
      <c r="AA149" s="173">
        <f t="shared" si="18"/>
        <v>0</v>
      </c>
      <c r="AR149" s="19" t="s">
        <v>248</v>
      </c>
      <c r="AT149" s="19" t="s">
        <v>189</v>
      </c>
      <c r="AU149" s="19" t="s">
        <v>85</v>
      </c>
      <c r="AY149" s="19" t="s">
        <v>188</v>
      </c>
      <c r="BE149" s="114">
        <f t="shared" si="19"/>
        <v>0</v>
      </c>
      <c r="BF149" s="114">
        <f t="shared" si="20"/>
        <v>0</v>
      </c>
      <c r="BG149" s="114">
        <f t="shared" si="21"/>
        <v>0</v>
      </c>
      <c r="BH149" s="114">
        <f t="shared" si="22"/>
        <v>0</v>
      </c>
      <c r="BI149" s="114">
        <f t="shared" si="23"/>
        <v>0</v>
      </c>
      <c r="BJ149" s="19" t="s">
        <v>90</v>
      </c>
      <c r="BK149" s="174">
        <f t="shared" si="24"/>
        <v>0</v>
      </c>
      <c r="BL149" s="19" t="s">
        <v>248</v>
      </c>
      <c r="BM149" s="19" t="s">
        <v>1635</v>
      </c>
    </row>
    <row r="150" spans="2:65" s="1" customFormat="1" ht="16.5" customHeight="1" x14ac:dyDescent="0.15">
      <c r="B150" s="137"/>
      <c r="C150" s="166" t="s">
        <v>248</v>
      </c>
      <c r="D150" s="166" t="s">
        <v>189</v>
      </c>
      <c r="E150" s="167" t="s">
        <v>1636</v>
      </c>
      <c r="F150" s="255" t="s">
        <v>1637</v>
      </c>
      <c r="G150" s="255"/>
      <c r="H150" s="255"/>
      <c r="I150" s="255"/>
      <c r="J150" s="168" t="s">
        <v>362</v>
      </c>
      <c r="K150" s="169">
        <v>13.1</v>
      </c>
      <c r="L150" s="256">
        <v>0</v>
      </c>
      <c r="M150" s="256"/>
      <c r="N150" s="257">
        <f t="shared" si="15"/>
        <v>0</v>
      </c>
      <c r="O150" s="257"/>
      <c r="P150" s="257"/>
      <c r="Q150" s="257"/>
      <c r="R150" s="140"/>
      <c r="T150" s="171" t="s">
        <v>5</v>
      </c>
      <c r="U150" s="44" t="s">
        <v>45</v>
      </c>
      <c r="V150" s="36"/>
      <c r="W150" s="172">
        <f t="shared" si="16"/>
        <v>0</v>
      </c>
      <c r="X150" s="172">
        <v>0</v>
      </c>
      <c r="Y150" s="172">
        <f t="shared" si="17"/>
        <v>0</v>
      </c>
      <c r="Z150" s="172">
        <v>0</v>
      </c>
      <c r="AA150" s="173">
        <f t="shared" si="18"/>
        <v>0</v>
      </c>
      <c r="AR150" s="19" t="s">
        <v>248</v>
      </c>
      <c r="AT150" s="19" t="s">
        <v>189</v>
      </c>
      <c r="AU150" s="19" t="s">
        <v>85</v>
      </c>
      <c r="AY150" s="19" t="s">
        <v>188</v>
      </c>
      <c r="BE150" s="114">
        <f t="shared" si="19"/>
        <v>0</v>
      </c>
      <c r="BF150" s="114">
        <f t="shared" si="20"/>
        <v>0</v>
      </c>
      <c r="BG150" s="114">
        <f t="shared" si="21"/>
        <v>0</v>
      </c>
      <c r="BH150" s="114">
        <f t="shared" si="22"/>
        <v>0</v>
      </c>
      <c r="BI150" s="114">
        <f t="shared" si="23"/>
        <v>0</v>
      </c>
      <c r="BJ150" s="19" t="s">
        <v>90</v>
      </c>
      <c r="BK150" s="174">
        <f t="shared" si="24"/>
        <v>0</v>
      </c>
      <c r="BL150" s="19" t="s">
        <v>248</v>
      </c>
      <c r="BM150" s="19" t="s">
        <v>1638</v>
      </c>
    </row>
    <row r="151" spans="2:65" s="1" customFormat="1" ht="25.5" customHeight="1" x14ac:dyDescent="0.15">
      <c r="B151" s="137"/>
      <c r="C151" s="166" t="s">
        <v>252</v>
      </c>
      <c r="D151" s="166" t="s">
        <v>189</v>
      </c>
      <c r="E151" s="167" t="s">
        <v>1639</v>
      </c>
      <c r="F151" s="255" t="s">
        <v>1640</v>
      </c>
      <c r="G151" s="255"/>
      <c r="H151" s="255"/>
      <c r="I151" s="255"/>
      <c r="J151" s="168" t="s">
        <v>362</v>
      </c>
      <c r="K151" s="169">
        <v>13.1</v>
      </c>
      <c r="L151" s="256">
        <v>0</v>
      </c>
      <c r="M151" s="256"/>
      <c r="N151" s="257">
        <f t="shared" si="15"/>
        <v>0</v>
      </c>
      <c r="O151" s="257"/>
      <c r="P151" s="257"/>
      <c r="Q151" s="257"/>
      <c r="R151" s="140"/>
      <c r="T151" s="171" t="s">
        <v>5</v>
      </c>
      <c r="U151" s="44" t="s">
        <v>45</v>
      </c>
      <c r="V151" s="36"/>
      <c r="W151" s="172">
        <f t="shared" si="16"/>
        <v>0</v>
      </c>
      <c r="X151" s="172">
        <v>0</v>
      </c>
      <c r="Y151" s="172">
        <f t="shared" si="17"/>
        <v>0</v>
      </c>
      <c r="Z151" s="172">
        <v>0</v>
      </c>
      <c r="AA151" s="173">
        <f t="shared" si="18"/>
        <v>0</v>
      </c>
      <c r="AR151" s="19" t="s">
        <v>248</v>
      </c>
      <c r="AT151" s="19" t="s">
        <v>189</v>
      </c>
      <c r="AU151" s="19" t="s">
        <v>85</v>
      </c>
      <c r="AY151" s="19" t="s">
        <v>188</v>
      </c>
      <c r="BE151" s="114">
        <f t="shared" si="19"/>
        <v>0</v>
      </c>
      <c r="BF151" s="114">
        <f t="shared" si="20"/>
        <v>0</v>
      </c>
      <c r="BG151" s="114">
        <f t="shared" si="21"/>
        <v>0</v>
      </c>
      <c r="BH151" s="114">
        <f t="shared" si="22"/>
        <v>0</v>
      </c>
      <c r="BI151" s="114">
        <f t="shared" si="23"/>
        <v>0</v>
      </c>
      <c r="BJ151" s="19" t="s">
        <v>90</v>
      </c>
      <c r="BK151" s="174">
        <f t="shared" si="24"/>
        <v>0</v>
      </c>
      <c r="BL151" s="19" t="s">
        <v>248</v>
      </c>
      <c r="BM151" s="19" t="s">
        <v>1641</v>
      </c>
    </row>
    <row r="152" spans="2:65" s="1" customFormat="1" ht="16.5" customHeight="1" x14ac:dyDescent="0.15">
      <c r="B152" s="137"/>
      <c r="C152" s="166" t="s">
        <v>256</v>
      </c>
      <c r="D152" s="166" t="s">
        <v>189</v>
      </c>
      <c r="E152" s="167" t="s">
        <v>1578</v>
      </c>
      <c r="F152" s="255" t="s">
        <v>1579</v>
      </c>
      <c r="G152" s="255"/>
      <c r="H152" s="255"/>
      <c r="I152" s="255"/>
      <c r="J152" s="168" t="s">
        <v>1459</v>
      </c>
      <c r="K152" s="170">
        <v>0</v>
      </c>
      <c r="L152" s="256">
        <v>0</v>
      </c>
      <c r="M152" s="256"/>
      <c r="N152" s="257">
        <f t="shared" si="15"/>
        <v>0</v>
      </c>
      <c r="O152" s="257"/>
      <c r="P152" s="257"/>
      <c r="Q152" s="257"/>
      <c r="R152" s="140"/>
      <c r="T152" s="171" t="s">
        <v>5</v>
      </c>
      <c r="U152" s="44" t="s">
        <v>45</v>
      </c>
      <c r="V152" s="36"/>
      <c r="W152" s="172">
        <f t="shared" si="16"/>
        <v>0</v>
      </c>
      <c r="X152" s="172">
        <v>0</v>
      </c>
      <c r="Y152" s="172">
        <f t="shared" si="17"/>
        <v>0</v>
      </c>
      <c r="Z152" s="172">
        <v>0</v>
      </c>
      <c r="AA152" s="173">
        <f t="shared" si="18"/>
        <v>0</v>
      </c>
      <c r="AR152" s="19" t="s">
        <v>248</v>
      </c>
      <c r="AT152" s="19" t="s">
        <v>189</v>
      </c>
      <c r="AU152" s="19" t="s">
        <v>85</v>
      </c>
      <c r="AY152" s="19" t="s">
        <v>188</v>
      </c>
      <c r="BE152" s="114">
        <f t="shared" si="19"/>
        <v>0</v>
      </c>
      <c r="BF152" s="114">
        <f t="shared" si="20"/>
        <v>0</v>
      </c>
      <c r="BG152" s="114">
        <f t="shared" si="21"/>
        <v>0</v>
      </c>
      <c r="BH152" s="114">
        <f t="shared" si="22"/>
        <v>0</v>
      </c>
      <c r="BI152" s="114">
        <f t="shared" si="23"/>
        <v>0</v>
      </c>
      <c r="BJ152" s="19" t="s">
        <v>90</v>
      </c>
      <c r="BK152" s="174">
        <f t="shared" si="24"/>
        <v>0</v>
      </c>
      <c r="BL152" s="19" t="s">
        <v>248</v>
      </c>
      <c r="BM152" s="19" t="s">
        <v>1642</v>
      </c>
    </row>
    <row r="153" spans="2:65" s="1" customFormat="1" ht="16.5" customHeight="1" x14ac:dyDescent="0.15">
      <c r="B153" s="137"/>
      <c r="C153" s="166" t="s">
        <v>260</v>
      </c>
      <c r="D153" s="166" t="s">
        <v>189</v>
      </c>
      <c r="E153" s="167" t="s">
        <v>1581</v>
      </c>
      <c r="F153" s="255" t="s">
        <v>1582</v>
      </c>
      <c r="G153" s="255"/>
      <c r="H153" s="255"/>
      <c r="I153" s="255"/>
      <c r="J153" s="168" t="s">
        <v>1459</v>
      </c>
      <c r="K153" s="170">
        <v>0</v>
      </c>
      <c r="L153" s="256">
        <v>0</v>
      </c>
      <c r="M153" s="256"/>
      <c r="N153" s="257">
        <f t="shared" si="15"/>
        <v>0</v>
      </c>
      <c r="O153" s="257"/>
      <c r="P153" s="257"/>
      <c r="Q153" s="257"/>
      <c r="R153" s="140"/>
      <c r="T153" s="171" t="s">
        <v>5</v>
      </c>
      <c r="U153" s="44" t="s">
        <v>45</v>
      </c>
      <c r="V153" s="36"/>
      <c r="W153" s="172">
        <f t="shared" si="16"/>
        <v>0</v>
      </c>
      <c r="X153" s="172">
        <v>0</v>
      </c>
      <c r="Y153" s="172">
        <f t="shared" si="17"/>
        <v>0</v>
      </c>
      <c r="Z153" s="172">
        <v>0</v>
      </c>
      <c r="AA153" s="173">
        <f t="shared" si="18"/>
        <v>0</v>
      </c>
      <c r="AR153" s="19" t="s">
        <v>248</v>
      </c>
      <c r="AT153" s="19" t="s">
        <v>189</v>
      </c>
      <c r="AU153" s="19" t="s">
        <v>85</v>
      </c>
      <c r="AY153" s="19" t="s">
        <v>188</v>
      </c>
      <c r="BE153" s="114">
        <f t="shared" si="19"/>
        <v>0</v>
      </c>
      <c r="BF153" s="114">
        <f t="shared" si="20"/>
        <v>0</v>
      </c>
      <c r="BG153" s="114">
        <f t="shared" si="21"/>
        <v>0</v>
      </c>
      <c r="BH153" s="114">
        <f t="shared" si="22"/>
        <v>0</v>
      </c>
      <c r="BI153" s="114">
        <f t="shared" si="23"/>
        <v>0</v>
      </c>
      <c r="BJ153" s="19" t="s">
        <v>90</v>
      </c>
      <c r="BK153" s="174">
        <f t="shared" si="24"/>
        <v>0</v>
      </c>
      <c r="BL153" s="19" t="s">
        <v>248</v>
      </c>
      <c r="BM153" s="19" t="s">
        <v>1643</v>
      </c>
    </row>
    <row r="154" spans="2:65" s="1" customFormat="1" ht="16.5" customHeight="1" x14ac:dyDescent="0.15">
      <c r="B154" s="137"/>
      <c r="C154" s="166" t="s">
        <v>10</v>
      </c>
      <c r="D154" s="166" t="s">
        <v>189</v>
      </c>
      <c r="E154" s="167" t="s">
        <v>1596</v>
      </c>
      <c r="F154" s="255" t="s">
        <v>1585</v>
      </c>
      <c r="G154" s="255"/>
      <c r="H154" s="255"/>
      <c r="I154" s="255"/>
      <c r="J154" s="168" t="s">
        <v>1459</v>
      </c>
      <c r="K154" s="170">
        <v>0</v>
      </c>
      <c r="L154" s="256">
        <v>0</v>
      </c>
      <c r="M154" s="256"/>
      <c r="N154" s="257">
        <f t="shared" si="15"/>
        <v>0</v>
      </c>
      <c r="O154" s="257"/>
      <c r="P154" s="257"/>
      <c r="Q154" s="257"/>
      <c r="R154" s="140"/>
      <c r="T154" s="171" t="s">
        <v>5</v>
      </c>
      <c r="U154" s="44" t="s">
        <v>45</v>
      </c>
      <c r="V154" s="36"/>
      <c r="W154" s="172">
        <f t="shared" si="16"/>
        <v>0</v>
      </c>
      <c r="X154" s="172">
        <v>0</v>
      </c>
      <c r="Y154" s="172">
        <f t="shared" si="17"/>
        <v>0</v>
      </c>
      <c r="Z154" s="172">
        <v>0</v>
      </c>
      <c r="AA154" s="173">
        <f t="shared" si="18"/>
        <v>0</v>
      </c>
      <c r="AR154" s="19" t="s">
        <v>248</v>
      </c>
      <c r="AT154" s="19" t="s">
        <v>189</v>
      </c>
      <c r="AU154" s="19" t="s">
        <v>85</v>
      </c>
      <c r="AY154" s="19" t="s">
        <v>188</v>
      </c>
      <c r="BE154" s="114">
        <f t="shared" si="19"/>
        <v>0</v>
      </c>
      <c r="BF154" s="114">
        <f t="shared" si="20"/>
        <v>0</v>
      </c>
      <c r="BG154" s="114">
        <f t="shared" si="21"/>
        <v>0</v>
      </c>
      <c r="BH154" s="114">
        <f t="shared" si="22"/>
        <v>0</v>
      </c>
      <c r="BI154" s="114">
        <f t="shared" si="23"/>
        <v>0</v>
      </c>
      <c r="BJ154" s="19" t="s">
        <v>90</v>
      </c>
      <c r="BK154" s="174">
        <f t="shared" si="24"/>
        <v>0</v>
      </c>
      <c r="BL154" s="19" t="s">
        <v>248</v>
      </c>
      <c r="BM154" s="19" t="s">
        <v>1644</v>
      </c>
    </row>
    <row r="155" spans="2:65" s="10" customFormat="1" ht="37.25" customHeight="1" x14ac:dyDescent="0.2">
      <c r="B155" s="155"/>
      <c r="C155" s="156"/>
      <c r="D155" s="157" t="s">
        <v>1601</v>
      </c>
      <c r="E155" s="157"/>
      <c r="F155" s="157"/>
      <c r="G155" s="157"/>
      <c r="H155" s="157"/>
      <c r="I155" s="157"/>
      <c r="J155" s="157"/>
      <c r="K155" s="157"/>
      <c r="L155" s="157"/>
      <c r="M155" s="157"/>
      <c r="N155" s="269">
        <f>BK155</f>
        <v>0</v>
      </c>
      <c r="O155" s="270"/>
      <c r="P155" s="270"/>
      <c r="Q155" s="270"/>
      <c r="R155" s="158"/>
      <c r="T155" s="159"/>
      <c r="U155" s="156"/>
      <c r="V155" s="156"/>
      <c r="W155" s="160">
        <f>SUM(W156:W157)</f>
        <v>0</v>
      </c>
      <c r="X155" s="156"/>
      <c r="Y155" s="160">
        <f>SUM(Y156:Y157)</f>
        <v>0</v>
      </c>
      <c r="Z155" s="156"/>
      <c r="AA155" s="161">
        <f>SUM(AA156:AA157)</f>
        <v>0</v>
      </c>
      <c r="AR155" s="162" t="s">
        <v>106</v>
      </c>
      <c r="AT155" s="163" t="s">
        <v>77</v>
      </c>
      <c r="AU155" s="163" t="s">
        <v>78</v>
      </c>
      <c r="AY155" s="162" t="s">
        <v>188</v>
      </c>
      <c r="BK155" s="164">
        <f>SUM(BK156:BK157)</f>
        <v>0</v>
      </c>
    </row>
    <row r="156" spans="2:65" s="1" customFormat="1" ht="25.5" customHeight="1" x14ac:dyDescent="0.15">
      <c r="B156" s="137"/>
      <c r="C156" s="166" t="s">
        <v>267</v>
      </c>
      <c r="D156" s="166" t="s">
        <v>189</v>
      </c>
      <c r="E156" s="167" t="s">
        <v>1645</v>
      </c>
      <c r="F156" s="255" t="s">
        <v>1646</v>
      </c>
      <c r="G156" s="255"/>
      <c r="H156" s="255"/>
      <c r="I156" s="255"/>
      <c r="J156" s="168" t="s">
        <v>362</v>
      </c>
      <c r="K156" s="169">
        <v>13.1</v>
      </c>
      <c r="L156" s="256">
        <v>0</v>
      </c>
      <c r="M156" s="256"/>
      <c r="N156" s="257">
        <f>ROUND(L156*K156,3)</f>
        <v>0</v>
      </c>
      <c r="O156" s="257"/>
      <c r="P156" s="257"/>
      <c r="Q156" s="257"/>
      <c r="R156" s="140"/>
      <c r="T156" s="171" t="s">
        <v>5</v>
      </c>
      <c r="U156" s="44" t="s">
        <v>45</v>
      </c>
      <c r="V156" s="36"/>
      <c r="W156" s="172">
        <f>V156*K156</f>
        <v>0</v>
      </c>
      <c r="X156" s="172">
        <v>0</v>
      </c>
      <c r="Y156" s="172">
        <f>X156*K156</f>
        <v>0</v>
      </c>
      <c r="Z156" s="172">
        <v>0</v>
      </c>
      <c r="AA156" s="173">
        <f>Z156*K156</f>
        <v>0</v>
      </c>
      <c r="AR156" s="19" t="s">
        <v>248</v>
      </c>
      <c r="AT156" s="19" t="s">
        <v>189</v>
      </c>
      <c r="AU156" s="19" t="s">
        <v>85</v>
      </c>
      <c r="AY156" s="19" t="s">
        <v>188</v>
      </c>
      <c r="BE156" s="114">
        <f>IF(U156="základná",N156,0)</f>
        <v>0</v>
      </c>
      <c r="BF156" s="114">
        <f>IF(U156="znížená",N156,0)</f>
        <v>0</v>
      </c>
      <c r="BG156" s="114">
        <f>IF(U156="zákl. prenesená",N156,0)</f>
        <v>0</v>
      </c>
      <c r="BH156" s="114">
        <f>IF(U156="zníž. prenesená",N156,0)</f>
        <v>0</v>
      </c>
      <c r="BI156" s="114">
        <f>IF(U156="nulová",N156,0)</f>
        <v>0</v>
      </c>
      <c r="BJ156" s="19" t="s">
        <v>90</v>
      </c>
      <c r="BK156" s="174">
        <f>ROUND(L156*K156,3)</f>
        <v>0</v>
      </c>
      <c r="BL156" s="19" t="s">
        <v>248</v>
      </c>
      <c r="BM156" s="19" t="s">
        <v>1647</v>
      </c>
    </row>
    <row r="157" spans="2:65" s="1" customFormat="1" ht="16.5" customHeight="1" x14ac:dyDescent="0.15">
      <c r="B157" s="137"/>
      <c r="C157" s="175" t="s">
        <v>271</v>
      </c>
      <c r="D157" s="175" t="s">
        <v>213</v>
      </c>
      <c r="E157" s="176" t="s">
        <v>1648</v>
      </c>
      <c r="F157" s="258" t="s">
        <v>1649</v>
      </c>
      <c r="G157" s="258"/>
      <c r="H157" s="258"/>
      <c r="I157" s="258"/>
      <c r="J157" s="177" t="s">
        <v>362</v>
      </c>
      <c r="K157" s="178">
        <v>13.1</v>
      </c>
      <c r="L157" s="259">
        <v>0</v>
      </c>
      <c r="M157" s="259"/>
      <c r="N157" s="260">
        <f>ROUND(L157*K157,3)</f>
        <v>0</v>
      </c>
      <c r="O157" s="257"/>
      <c r="P157" s="257"/>
      <c r="Q157" s="257"/>
      <c r="R157" s="140"/>
      <c r="T157" s="171" t="s">
        <v>5</v>
      </c>
      <c r="U157" s="44" t="s">
        <v>45</v>
      </c>
      <c r="V157" s="36"/>
      <c r="W157" s="172">
        <f>V157*K157</f>
        <v>0</v>
      </c>
      <c r="X157" s="172">
        <v>0</v>
      </c>
      <c r="Y157" s="172">
        <f>X157*K157</f>
        <v>0</v>
      </c>
      <c r="Z157" s="172">
        <v>0</v>
      </c>
      <c r="AA157" s="173">
        <f>Z157*K157</f>
        <v>0</v>
      </c>
      <c r="AR157" s="19" t="s">
        <v>311</v>
      </c>
      <c r="AT157" s="19" t="s">
        <v>213</v>
      </c>
      <c r="AU157" s="19" t="s">
        <v>85</v>
      </c>
      <c r="AY157" s="19" t="s">
        <v>188</v>
      </c>
      <c r="BE157" s="114">
        <f>IF(U157="základná",N157,0)</f>
        <v>0</v>
      </c>
      <c r="BF157" s="114">
        <f>IF(U157="znížená",N157,0)</f>
        <v>0</v>
      </c>
      <c r="BG157" s="114">
        <f>IF(U157="zákl. prenesená",N157,0)</f>
        <v>0</v>
      </c>
      <c r="BH157" s="114">
        <f>IF(U157="zníž. prenesená",N157,0)</f>
        <v>0</v>
      </c>
      <c r="BI157" s="114">
        <f>IF(U157="nulová",N157,0)</f>
        <v>0</v>
      </c>
      <c r="BJ157" s="19" t="s">
        <v>90</v>
      </c>
      <c r="BK157" s="174">
        <f>ROUND(L157*K157,3)</f>
        <v>0</v>
      </c>
      <c r="BL157" s="19" t="s">
        <v>248</v>
      </c>
      <c r="BM157" s="19" t="s">
        <v>1650</v>
      </c>
    </row>
    <row r="158" spans="2:65" s="10" customFormat="1" ht="37.25" customHeight="1" x14ac:dyDescent="0.2">
      <c r="B158" s="155"/>
      <c r="C158" s="156"/>
      <c r="D158" s="157" t="s">
        <v>1602</v>
      </c>
      <c r="E158" s="157"/>
      <c r="F158" s="157"/>
      <c r="G158" s="157"/>
      <c r="H158" s="157"/>
      <c r="I158" s="157"/>
      <c r="J158" s="157"/>
      <c r="K158" s="157"/>
      <c r="L158" s="157"/>
      <c r="M158" s="157"/>
      <c r="N158" s="269">
        <f>BK158</f>
        <v>0</v>
      </c>
      <c r="O158" s="270"/>
      <c r="P158" s="270"/>
      <c r="Q158" s="270"/>
      <c r="R158" s="158"/>
      <c r="T158" s="159"/>
      <c r="U158" s="156"/>
      <c r="V158" s="156"/>
      <c r="W158" s="160">
        <f>SUM(W159:W161)</f>
        <v>0</v>
      </c>
      <c r="X158" s="156"/>
      <c r="Y158" s="160">
        <f>SUM(Y159:Y161)</f>
        <v>0</v>
      </c>
      <c r="Z158" s="156"/>
      <c r="AA158" s="161">
        <f>SUM(AA159:AA161)</f>
        <v>0</v>
      </c>
      <c r="AR158" s="162" t="s">
        <v>193</v>
      </c>
      <c r="AT158" s="163" t="s">
        <v>77</v>
      </c>
      <c r="AU158" s="163" t="s">
        <v>78</v>
      </c>
      <c r="AY158" s="162" t="s">
        <v>188</v>
      </c>
      <c r="BK158" s="164">
        <f>SUM(BK159:BK161)</f>
        <v>0</v>
      </c>
    </row>
    <row r="159" spans="2:65" s="1" customFormat="1" ht="16.5" customHeight="1" x14ac:dyDescent="0.15">
      <c r="B159" s="137"/>
      <c r="C159" s="166" t="s">
        <v>275</v>
      </c>
      <c r="D159" s="166" t="s">
        <v>189</v>
      </c>
      <c r="E159" s="167" t="s">
        <v>1651</v>
      </c>
      <c r="F159" s="255" t="s">
        <v>1652</v>
      </c>
      <c r="G159" s="255"/>
      <c r="H159" s="255"/>
      <c r="I159" s="255"/>
      <c r="J159" s="168" t="s">
        <v>1270</v>
      </c>
      <c r="K159" s="169">
        <v>6</v>
      </c>
      <c r="L159" s="256">
        <v>0</v>
      </c>
      <c r="M159" s="256"/>
      <c r="N159" s="257">
        <f>ROUND(L159*K159,3)</f>
        <v>0</v>
      </c>
      <c r="O159" s="257"/>
      <c r="P159" s="257"/>
      <c r="Q159" s="257"/>
      <c r="R159" s="140"/>
      <c r="T159" s="171" t="s">
        <v>5</v>
      </c>
      <c r="U159" s="44" t="s">
        <v>45</v>
      </c>
      <c r="V159" s="36"/>
      <c r="W159" s="172">
        <f>V159*K159</f>
        <v>0</v>
      </c>
      <c r="X159" s="172">
        <v>0</v>
      </c>
      <c r="Y159" s="172">
        <f>X159*K159</f>
        <v>0</v>
      </c>
      <c r="Z159" s="172">
        <v>0</v>
      </c>
      <c r="AA159" s="173">
        <f>Z159*K159</f>
        <v>0</v>
      </c>
      <c r="AR159" s="19" t="s">
        <v>248</v>
      </c>
      <c r="AT159" s="19" t="s">
        <v>189</v>
      </c>
      <c r="AU159" s="19" t="s">
        <v>85</v>
      </c>
      <c r="AY159" s="19" t="s">
        <v>188</v>
      </c>
      <c r="BE159" s="114">
        <f>IF(U159="základná",N159,0)</f>
        <v>0</v>
      </c>
      <c r="BF159" s="114">
        <f>IF(U159="znížená",N159,0)</f>
        <v>0</v>
      </c>
      <c r="BG159" s="114">
        <f>IF(U159="zákl. prenesená",N159,0)</f>
        <v>0</v>
      </c>
      <c r="BH159" s="114">
        <f>IF(U159="zníž. prenesená",N159,0)</f>
        <v>0</v>
      </c>
      <c r="BI159" s="114">
        <f>IF(U159="nulová",N159,0)</f>
        <v>0</v>
      </c>
      <c r="BJ159" s="19" t="s">
        <v>90</v>
      </c>
      <c r="BK159" s="174">
        <f>ROUND(L159*K159,3)</f>
        <v>0</v>
      </c>
      <c r="BL159" s="19" t="s">
        <v>248</v>
      </c>
      <c r="BM159" s="19" t="s">
        <v>1653</v>
      </c>
    </row>
    <row r="160" spans="2:65" s="1" customFormat="1" ht="25.5" customHeight="1" x14ac:dyDescent="0.15">
      <c r="B160" s="137"/>
      <c r="C160" s="166" t="s">
        <v>279</v>
      </c>
      <c r="D160" s="166" t="s">
        <v>189</v>
      </c>
      <c r="E160" s="167" t="s">
        <v>1654</v>
      </c>
      <c r="F160" s="255" t="s">
        <v>1655</v>
      </c>
      <c r="G160" s="255"/>
      <c r="H160" s="255"/>
      <c r="I160" s="255"/>
      <c r="J160" s="168" t="s">
        <v>1270</v>
      </c>
      <c r="K160" s="169">
        <v>2</v>
      </c>
      <c r="L160" s="256">
        <v>0</v>
      </c>
      <c r="M160" s="256"/>
      <c r="N160" s="257">
        <f>ROUND(L160*K160,3)</f>
        <v>0</v>
      </c>
      <c r="O160" s="257"/>
      <c r="P160" s="257"/>
      <c r="Q160" s="257"/>
      <c r="R160" s="140"/>
      <c r="T160" s="171" t="s">
        <v>5</v>
      </c>
      <c r="U160" s="44" t="s">
        <v>45</v>
      </c>
      <c r="V160" s="36"/>
      <c r="W160" s="172">
        <f>V160*K160</f>
        <v>0</v>
      </c>
      <c r="X160" s="172">
        <v>0</v>
      </c>
      <c r="Y160" s="172">
        <f>X160*K160</f>
        <v>0</v>
      </c>
      <c r="Z160" s="172">
        <v>0</v>
      </c>
      <c r="AA160" s="173">
        <f>Z160*K160</f>
        <v>0</v>
      </c>
      <c r="AR160" s="19" t="s">
        <v>248</v>
      </c>
      <c r="AT160" s="19" t="s">
        <v>189</v>
      </c>
      <c r="AU160" s="19" t="s">
        <v>85</v>
      </c>
      <c r="AY160" s="19" t="s">
        <v>188</v>
      </c>
      <c r="BE160" s="114">
        <f>IF(U160="základná",N160,0)</f>
        <v>0</v>
      </c>
      <c r="BF160" s="114">
        <f>IF(U160="znížená",N160,0)</f>
        <v>0</v>
      </c>
      <c r="BG160" s="114">
        <f>IF(U160="zákl. prenesená",N160,0)</f>
        <v>0</v>
      </c>
      <c r="BH160" s="114">
        <f>IF(U160="zníž. prenesená",N160,0)</f>
        <v>0</v>
      </c>
      <c r="BI160" s="114">
        <f>IF(U160="nulová",N160,0)</f>
        <v>0</v>
      </c>
      <c r="BJ160" s="19" t="s">
        <v>90</v>
      </c>
      <c r="BK160" s="174">
        <f>ROUND(L160*K160,3)</f>
        <v>0</v>
      </c>
      <c r="BL160" s="19" t="s">
        <v>248</v>
      </c>
      <c r="BM160" s="19" t="s">
        <v>1656</v>
      </c>
    </row>
    <row r="161" spans="2:65" s="1" customFormat="1" ht="16.5" customHeight="1" x14ac:dyDescent="0.15">
      <c r="B161" s="137"/>
      <c r="C161" s="166" t="s">
        <v>283</v>
      </c>
      <c r="D161" s="166" t="s">
        <v>189</v>
      </c>
      <c r="E161" s="167" t="s">
        <v>1657</v>
      </c>
      <c r="F161" s="255" t="s">
        <v>1658</v>
      </c>
      <c r="G161" s="255"/>
      <c r="H161" s="255"/>
      <c r="I161" s="255"/>
      <c r="J161" s="168" t="s">
        <v>1270</v>
      </c>
      <c r="K161" s="169">
        <v>1</v>
      </c>
      <c r="L161" s="256">
        <v>0</v>
      </c>
      <c r="M161" s="256"/>
      <c r="N161" s="257">
        <f>ROUND(L161*K161,3)</f>
        <v>0</v>
      </c>
      <c r="O161" s="257"/>
      <c r="P161" s="257"/>
      <c r="Q161" s="257"/>
      <c r="R161" s="140"/>
      <c r="T161" s="171" t="s">
        <v>5</v>
      </c>
      <c r="U161" s="44" t="s">
        <v>45</v>
      </c>
      <c r="V161" s="36"/>
      <c r="W161" s="172">
        <f>V161*K161</f>
        <v>0</v>
      </c>
      <c r="X161" s="172">
        <v>0</v>
      </c>
      <c r="Y161" s="172">
        <f>X161*K161</f>
        <v>0</v>
      </c>
      <c r="Z161" s="172">
        <v>0</v>
      </c>
      <c r="AA161" s="173">
        <f>Z161*K161</f>
        <v>0</v>
      </c>
      <c r="AR161" s="19" t="s">
        <v>248</v>
      </c>
      <c r="AT161" s="19" t="s">
        <v>189</v>
      </c>
      <c r="AU161" s="19" t="s">
        <v>85</v>
      </c>
      <c r="AY161" s="19" t="s">
        <v>188</v>
      </c>
      <c r="BE161" s="114">
        <f>IF(U161="základná",N161,0)</f>
        <v>0</v>
      </c>
      <c r="BF161" s="114">
        <f>IF(U161="znížená",N161,0)</f>
        <v>0</v>
      </c>
      <c r="BG161" s="114">
        <f>IF(U161="zákl. prenesená",N161,0)</f>
        <v>0</v>
      </c>
      <c r="BH161" s="114">
        <f>IF(U161="zníž. prenesená",N161,0)</f>
        <v>0</v>
      </c>
      <c r="BI161" s="114">
        <f>IF(U161="nulová",N161,0)</f>
        <v>0</v>
      </c>
      <c r="BJ161" s="19" t="s">
        <v>90</v>
      </c>
      <c r="BK161" s="174">
        <f>ROUND(L161*K161,3)</f>
        <v>0</v>
      </c>
      <c r="BL161" s="19" t="s">
        <v>248</v>
      </c>
      <c r="BM161" s="19" t="s">
        <v>1659</v>
      </c>
    </row>
    <row r="162" spans="2:65" s="1" customFormat="1" ht="50" customHeight="1" x14ac:dyDescent="0.2">
      <c r="B162" s="35"/>
      <c r="C162" s="36"/>
      <c r="D162" s="157" t="s">
        <v>819</v>
      </c>
      <c r="E162" s="36"/>
      <c r="F162" s="36"/>
      <c r="G162" s="36"/>
      <c r="H162" s="36"/>
      <c r="I162" s="36"/>
      <c r="J162" s="36"/>
      <c r="K162" s="36"/>
      <c r="L162" s="36"/>
      <c r="M162" s="36"/>
      <c r="N162" s="269">
        <f>BK162</f>
        <v>0</v>
      </c>
      <c r="O162" s="270"/>
      <c r="P162" s="270"/>
      <c r="Q162" s="270"/>
      <c r="R162" s="37"/>
      <c r="T162" s="179"/>
      <c r="U162" s="36"/>
      <c r="V162" s="36"/>
      <c r="W162" s="36"/>
      <c r="X162" s="36"/>
      <c r="Y162" s="36"/>
      <c r="Z162" s="36"/>
      <c r="AA162" s="74"/>
      <c r="AT162" s="19" t="s">
        <v>77</v>
      </c>
      <c r="AU162" s="19" t="s">
        <v>78</v>
      </c>
      <c r="AY162" s="19" t="s">
        <v>820</v>
      </c>
      <c r="BK162" s="174">
        <f>SUM(BK163:BK165)</f>
        <v>0</v>
      </c>
    </row>
    <row r="163" spans="2:65" s="1" customFormat="1" ht="22.25" customHeight="1" x14ac:dyDescent="0.15">
      <c r="B163" s="35"/>
      <c r="C163" s="180" t="s">
        <v>5</v>
      </c>
      <c r="D163" s="180" t="s">
        <v>189</v>
      </c>
      <c r="E163" s="181" t="s">
        <v>5</v>
      </c>
      <c r="F163" s="265" t="s">
        <v>5</v>
      </c>
      <c r="G163" s="265"/>
      <c r="H163" s="265"/>
      <c r="I163" s="265"/>
      <c r="J163" s="182" t="s">
        <v>5</v>
      </c>
      <c r="K163" s="170"/>
      <c r="L163" s="256"/>
      <c r="M163" s="266"/>
      <c r="N163" s="266">
        <f>BK163</f>
        <v>0</v>
      </c>
      <c r="O163" s="266"/>
      <c r="P163" s="266"/>
      <c r="Q163" s="266"/>
      <c r="R163" s="37"/>
      <c r="T163" s="171" t="s">
        <v>5</v>
      </c>
      <c r="U163" s="183" t="s">
        <v>45</v>
      </c>
      <c r="V163" s="36"/>
      <c r="W163" s="36"/>
      <c r="X163" s="36"/>
      <c r="Y163" s="36"/>
      <c r="Z163" s="36"/>
      <c r="AA163" s="74"/>
      <c r="AT163" s="19" t="s">
        <v>820</v>
      </c>
      <c r="AU163" s="19" t="s">
        <v>85</v>
      </c>
      <c r="AY163" s="19" t="s">
        <v>820</v>
      </c>
      <c r="BE163" s="114">
        <f>IF(U163="základná",N163,0)</f>
        <v>0</v>
      </c>
      <c r="BF163" s="114">
        <f>IF(U163="znížená",N163,0)</f>
        <v>0</v>
      </c>
      <c r="BG163" s="114">
        <f>IF(U163="zákl. prenesená",N163,0)</f>
        <v>0</v>
      </c>
      <c r="BH163" s="114">
        <f>IF(U163="zníž. prenesená",N163,0)</f>
        <v>0</v>
      </c>
      <c r="BI163" s="114">
        <f>IF(U163="nulová",N163,0)</f>
        <v>0</v>
      </c>
      <c r="BJ163" s="19" t="s">
        <v>90</v>
      </c>
      <c r="BK163" s="174">
        <f>L163*K163</f>
        <v>0</v>
      </c>
    </row>
    <row r="164" spans="2:65" s="1" customFormat="1" ht="22.25" customHeight="1" x14ac:dyDescent="0.15">
      <c r="B164" s="35"/>
      <c r="C164" s="180" t="s">
        <v>5</v>
      </c>
      <c r="D164" s="180" t="s">
        <v>189</v>
      </c>
      <c r="E164" s="181" t="s">
        <v>5</v>
      </c>
      <c r="F164" s="265" t="s">
        <v>5</v>
      </c>
      <c r="G164" s="265"/>
      <c r="H164" s="265"/>
      <c r="I164" s="265"/>
      <c r="J164" s="182" t="s">
        <v>5</v>
      </c>
      <c r="K164" s="170"/>
      <c r="L164" s="256"/>
      <c r="M164" s="266"/>
      <c r="N164" s="266">
        <f>BK164</f>
        <v>0</v>
      </c>
      <c r="O164" s="266"/>
      <c r="P164" s="266"/>
      <c r="Q164" s="266"/>
      <c r="R164" s="37"/>
      <c r="T164" s="171" t="s">
        <v>5</v>
      </c>
      <c r="U164" s="183" t="s">
        <v>45</v>
      </c>
      <c r="V164" s="36"/>
      <c r="W164" s="36"/>
      <c r="X164" s="36"/>
      <c r="Y164" s="36"/>
      <c r="Z164" s="36"/>
      <c r="AA164" s="74"/>
      <c r="AT164" s="19" t="s">
        <v>820</v>
      </c>
      <c r="AU164" s="19" t="s">
        <v>85</v>
      </c>
      <c r="AY164" s="19" t="s">
        <v>820</v>
      </c>
      <c r="BE164" s="114">
        <f>IF(U164="základná",N164,0)</f>
        <v>0</v>
      </c>
      <c r="BF164" s="114">
        <f>IF(U164="znížená",N164,0)</f>
        <v>0</v>
      </c>
      <c r="BG164" s="114">
        <f>IF(U164="zákl. prenesená",N164,0)</f>
        <v>0</v>
      </c>
      <c r="BH164" s="114">
        <f>IF(U164="zníž. prenesená",N164,0)</f>
        <v>0</v>
      </c>
      <c r="BI164" s="114">
        <f>IF(U164="nulová",N164,0)</f>
        <v>0</v>
      </c>
      <c r="BJ164" s="19" t="s">
        <v>90</v>
      </c>
      <c r="BK164" s="174">
        <f>L164*K164</f>
        <v>0</v>
      </c>
    </row>
    <row r="165" spans="2:65" s="1" customFormat="1" ht="22.25" customHeight="1" x14ac:dyDescent="0.15">
      <c r="B165" s="35"/>
      <c r="C165" s="180" t="s">
        <v>5</v>
      </c>
      <c r="D165" s="180" t="s">
        <v>189</v>
      </c>
      <c r="E165" s="181" t="s">
        <v>5</v>
      </c>
      <c r="F165" s="265" t="s">
        <v>5</v>
      </c>
      <c r="G165" s="265"/>
      <c r="H165" s="265"/>
      <c r="I165" s="265"/>
      <c r="J165" s="182" t="s">
        <v>5</v>
      </c>
      <c r="K165" s="170"/>
      <c r="L165" s="256"/>
      <c r="M165" s="266"/>
      <c r="N165" s="266">
        <f>BK165</f>
        <v>0</v>
      </c>
      <c r="O165" s="266"/>
      <c r="P165" s="266"/>
      <c r="Q165" s="266"/>
      <c r="R165" s="37"/>
      <c r="T165" s="171" t="s">
        <v>5</v>
      </c>
      <c r="U165" s="183" t="s">
        <v>45</v>
      </c>
      <c r="V165" s="56"/>
      <c r="W165" s="56"/>
      <c r="X165" s="56"/>
      <c r="Y165" s="56"/>
      <c r="Z165" s="56"/>
      <c r="AA165" s="58"/>
      <c r="AT165" s="19" t="s">
        <v>820</v>
      </c>
      <c r="AU165" s="19" t="s">
        <v>85</v>
      </c>
      <c r="AY165" s="19" t="s">
        <v>820</v>
      </c>
      <c r="BE165" s="114">
        <f>IF(U165="základná",N165,0)</f>
        <v>0</v>
      </c>
      <c r="BF165" s="114">
        <f>IF(U165="znížená",N165,0)</f>
        <v>0</v>
      </c>
      <c r="BG165" s="114">
        <f>IF(U165="zákl. prenesená",N165,0)</f>
        <v>0</v>
      </c>
      <c r="BH165" s="114">
        <f>IF(U165="zníž. prenesená",N165,0)</f>
        <v>0</v>
      </c>
      <c r="BI165" s="114">
        <f>IF(U165="nulová",N165,0)</f>
        <v>0</v>
      </c>
      <c r="BJ165" s="19" t="s">
        <v>90</v>
      </c>
      <c r="BK165" s="174">
        <f>L165*K165</f>
        <v>0</v>
      </c>
    </row>
    <row r="166" spans="2:65" s="1" customFormat="1" ht="7" customHeight="1" x14ac:dyDescent="0.15">
      <c r="B166" s="59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1"/>
    </row>
  </sheetData>
  <mergeCells count="170">
    <mergeCell ref="H1:K1"/>
    <mergeCell ref="S2:AC2"/>
    <mergeCell ref="F165:I165"/>
    <mergeCell ref="L165:M165"/>
    <mergeCell ref="N165:Q165"/>
    <mergeCell ref="N127:Q127"/>
    <mergeCell ref="N128:Q128"/>
    <mergeCell ref="N129:Q129"/>
    <mergeCell ref="N138:Q138"/>
    <mergeCell ref="N140:Q140"/>
    <mergeCell ref="N142:Q142"/>
    <mergeCell ref="N143:Q143"/>
    <mergeCell ref="N145:Q145"/>
    <mergeCell ref="N155:Q155"/>
    <mergeCell ref="N158:Q158"/>
    <mergeCell ref="N162:Q162"/>
    <mergeCell ref="F161:I161"/>
    <mergeCell ref="L161:M161"/>
    <mergeCell ref="N161:Q161"/>
    <mergeCell ref="F163:I163"/>
    <mergeCell ref="L163:M163"/>
    <mergeCell ref="N163:Q163"/>
    <mergeCell ref="F164:I164"/>
    <mergeCell ref="L164:M164"/>
    <mergeCell ref="N164:Q164"/>
    <mergeCell ref="F157:I157"/>
    <mergeCell ref="L157:M157"/>
    <mergeCell ref="N157:Q157"/>
    <mergeCell ref="F159:I159"/>
    <mergeCell ref="L159:M159"/>
    <mergeCell ref="N159:Q159"/>
    <mergeCell ref="F160:I160"/>
    <mergeCell ref="L160:M160"/>
    <mergeCell ref="N160:Q160"/>
    <mergeCell ref="F153:I153"/>
    <mergeCell ref="L153:M153"/>
    <mergeCell ref="N153:Q153"/>
    <mergeCell ref="F154:I154"/>
    <mergeCell ref="L154:M154"/>
    <mergeCell ref="N154:Q154"/>
    <mergeCell ref="F156:I156"/>
    <mergeCell ref="L156:M156"/>
    <mergeCell ref="N156:Q156"/>
    <mergeCell ref="F150:I150"/>
    <mergeCell ref="L150:M150"/>
    <mergeCell ref="N150:Q150"/>
    <mergeCell ref="F151:I151"/>
    <mergeCell ref="L151:M151"/>
    <mergeCell ref="N151:Q151"/>
    <mergeCell ref="F152:I152"/>
    <mergeCell ref="L152:M152"/>
    <mergeCell ref="N152:Q152"/>
    <mergeCell ref="F147:I147"/>
    <mergeCell ref="L147:M147"/>
    <mergeCell ref="N147:Q147"/>
    <mergeCell ref="F148:I148"/>
    <mergeCell ref="L148:M148"/>
    <mergeCell ref="N148:Q148"/>
    <mergeCell ref="F149:I149"/>
    <mergeCell ref="L149:M149"/>
    <mergeCell ref="N149:Q149"/>
    <mergeCell ref="F141:I141"/>
    <mergeCell ref="L141:M141"/>
    <mergeCell ref="N141:Q141"/>
    <mergeCell ref="F144:I144"/>
    <mergeCell ref="L144:M144"/>
    <mergeCell ref="N144:Q144"/>
    <mergeCell ref="F146:I146"/>
    <mergeCell ref="L146:M146"/>
    <mergeCell ref="N146:Q146"/>
    <mergeCell ref="F136:I136"/>
    <mergeCell ref="L136:M136"/>
    <mergeCell ref="N136:Q136"/>
    <mergeCell ref="F137:I137"/>
    <mergeCell ref="L137:M137"/>
    <mergeCell ref="N137:Q137"/>
    <mergeCell ref="F139:I139"/>
    <mergeCell ref="L139:M139"/>
    <mergeCell ref="N139:Q139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17:P117"/>
    <mergeCell ref="F118:P118"/>
    <mergeCell ref="F119:P119"/>
    <mergeCell ref="M121:P121"/>
    <mergeCell ref="M123:Q123"/>
    <mergeCell ref="M124:Q124"/>
    <mergeCell ref="F126:I126"/>
    <mergeCell ref="L126:M126"/>
    <mergeCell ref="N126:Q126"/>
    <mergeCell ref="D104:H104"/>
    <mergeCell ref="N104:Q104"/>
    <mergeCell ref="D105:H105"/>
    <mergeCell ref="N105:Q105"/>
    <mergeCell ref="D106:H106"/>
    <mergeCell ref="N106:Q106"/>
    <mergeCell ref="N107:Q107"/>
    <mergeCell ref="L109:Q109"/>
    <mergeCell ref="C115:Q115"/>
    <mergeCell ref="N95:Q95"/>
    <mergeCell ref="N96:Q96"/>
    <mergeCell ref="N97:Q97"/>
    <mergeCell ref="N98:Q98"/>
    <mergeCell ref="N99:Q99"/>
    <mergeCell ref="N101:Q101"/>
    <mergeCell ref="D102:H102"/>
    <mergeCell ref="N102:Q102"/>
    <mergeCell ref="D103:H103"/>
    <mergeCell ref="N103:Q103"/>
    <mergeCell ref="M85:Q85"/>
    <mergeCell ref="C87:G87"/>
    <mergeCell ref="N87:Q87"/>
    <mergeCell ref="N89:Q89"/>
    <mergeCell ref="N90:Q90"/>
    <mergeCell ref="N91:Q91"/>
    <mergeCell ref="N92:Q92"/>
    <mergeCell ref="N93:Q93"/>
    <mergeCell ref="N94:Q94"/>
    <mergeCell ref="H37:J37"/>
    <mergeCell ref="M37:P37"/>
    <mergeCell ref="L39:P39"/>
    <mergeCell ref="C76:Q76"/>
    <mergeCell ref="F78:P78"/>
    <mergeCell ref="F79:P79"/>
    <mergeCell ref="F80:P80"/>
    <mergeCell ref="M82:P82"/>
    <mergeCell ref="M84:Q84"/>
    <mergeCell ref="M31:P31"/>
    <mergeCell ref="H33:J33"/>
    <mergeCell ref="M33:P33"/>
    <mergeCell ref="H34:J34"/>
    <mergeCell ref="M34:P34"/>
    <mergeCell ref="H35:J35"/>
    <mergeCell ref="M35:P35"/>
    <mergeCell ref="H36:J36"/>
    <mergeCell ref="M36:P36"/>
    <mergeCell ref="E16:L16"/>
    <mergeCell ref="O16:P16"/>
    <mergeCell ref="O18:P18"/>
    <mergeCell ref="O19:P19"/>
    <mergeCell ref="O21:P21"/>
    <mergeCell ref="O22:P22"/>
    <mergeCell ref="E25:L25"/>
    <mergeCell ref="M28:P28"/>
    <mergeCell ref="M29:P29"/>
    <mergeCell ref="C2:Q2"/>
    <mergeCell ref="C4:Q4"/>
    <mergeCell ref="F6:P6"/>
    <mergeCell ref="F7:P7"/>
    <mergeCell ref="F8:P8"/>
    <mergeCell ref="O10:P10"/>
    <mergeCell ref="O12:P12"/>
    <mergeCell ref="O13:P13"/>
    <mergeCell ref="O15:P15"/>
  </mergeCells>
  <dataValidations count="2">
    <dataValidation type="list" allowBlank="1" showInputMessage="1" showErrorMessage="1" error="Povolené sú hodnoty K, M." sqref="D163:D166" xr:uid="{00000000-0002-0000-0700-000000000000}">
      <formula1>"K, M"</formula1>
    </dataValidation>
    <dataValidation type="list" allowBlank="1" showInputMessage="1" showErrorMessage="1" error="Povolené sú hodnoty základná, znížená, nulová." sqref="U163:U166" xr:uid="{00000000-0002-0000-0700-000001000000}">
      <formula1>"základná, znížená, nulová"</formula1>
    </dataValidation>
  </dataValidations>
  <hyperlinks>
    <hyperlink ref="F1:G1" location="C2" display="1) Krycí list rozpočtu" xr:uid="{00000000-0004-0000-0700-000000000000}"/>
    <hyperlink ref="H1:K1" location="C87" display="2) Rekapitulácia rozpočtu" xr:uid="{00000000-0004-0000-0700-000001000000}"/>
    <hyperlink ref="L1" location="C126" display="3) Rozpočet" xr:uid="{00000000-0004-0000-0700-000002000000}"/>
    <hyperlink ref="S1:T1" location="'Rekapitulácia stavby'!C2" display="Rekapitulácia stavby" xr:uid="{00000000-0004-0000-0700-000003000000}"/>
  </hyperlinks>
  <pageMargins left="0.58333330000000005" right="0.58333330000000005" top="0.5" bottom="0.46666669999999999" header="0" footer="0"/>
  <pageSetup paperSize="9" scale="95" fitToHeight="100" orientation="portrait" blackAndWhite="1" r:id="rId1"/>
  <headerFooter>
    <oddFooter>&amp;CStrana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Hárky</vt:lpstr>
      </vt:variant>
      <vt:variant>
        <vt:i4>8</vt:i4>
      </vt:variant>
      <vt:variant>
        <vt:lpstr>Pomenované rozsahy</vt:lpstr>
      </vt:variant>
      <vt:variant>
        <vt:i4>16</vt:i4>
      </vt:variant>
    </vt:vector>
  </HeadingPairs>
  <TitlesOfParts>
    <vt:vector size="24" baseType="lpstr">
      <vt:lpstr>Rekapitulácia stavby</vt:lpstr>
      <vt:lpstr>Časť.1 - STAVEBNÁ ČASŤ </vt:lpstr>
      <vt:lpstr>Časť 2. - ZDRAVOTECHNIKA</vt:lpstr>
      <vt:lpstr>Časť 3. - KANALIZAČNÁ PRÍ...</vt:lpstr>
      <vt:lpstr>Časť 4. - VYKUROVANIE</vt:lpstr>
      <vt:lpstr>a) - Elektroinštalácia</vt:lpstr>
      <vt:lpstr>b) - Bleskozvod</vt:lpstr>
      <vt:lpstr>Časť 6. - NTL PLYNOVOD</vt:lpstr>
      <vt:lpstr>'a) - Elektroinštalácia'!Názvy_tlače</vt:lpstr>
      <vt:lpstr>'b) - Bleskozvod'!Názvy_tlače</vt:lpstr>
      <vt:lpstr>'Časť 2. - ZDRAVOTECHNIKA'!Názvy_tlače</vt:lpstr>
      <vt:lpstr>'Časť 3. - KANALIZAČNÁ PRÍ...'!Názvy_tlače</vt:lpstr>
      <vt:lpstr>'Časť 4. - VYKUROVANIE'!Názvy_tlače</vt:lpstr>
      <vt:lpstr>'Časť 6. - NTL PLYNOVOD'!Názvy_tlače</vt:lpstr>
      <vt:lpstr>'Časť.1 - STAVEBNÁ ČASŤ '!Názvy_tlače</vt:lpstr>
      <vt:lpstr>'Rekapitulácia stavby'!Názvy_tlače</vt:lpstr>
      <vt:lpstr>'a) - Elektroinštalácia'!Oblasť_tlače</vt:lpstr>
      <vt:lpstr>'b) - Bleskozvod'!Oblasť_tlače</vt:lpstr>
      <vt:lpstr>'Časť 2. - ZDRAVOTECHNIKA'!Oblasť_tlače</vt:lpstr>
      <vt:lpstr>'Časť 3. - KANALIZAČNÁ PRÍ...'!Oblasť_tlače</vt:lpstr>
      <vt:lpstr>'Časť 4. - VYKUROVANIE'!Oblasť_tlače</vt:lpstr>
      <vt:lpstr>'Časť 6. - NTL PLYNOVOD'!Oblasť_tlače</vt:lpstr>
      <vt:lpstr>'Časť.1 - STAVEBNÁ ČASŤ 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DESKTOP-610R0GA\Abi</dc:creator>
  <cp:lastModifiedBy>Ivana Oravcová</cp:lastModifiedBy>
  <cp:lastPrinted>2019-11-04T12:04:12Z</cp:lastPrinted>
  <dcterms:created xsi:type="dcterms:W3CDTF">2017-11-20T18:36:14Z</dcterms:created>
  <dcterms:modified xsi:type="dcterms:W3CDTF">2020-02-14T07:37:07Z</dcterms:modified>
</cp:coreProperties>
</file>